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T51" i="1" l="1"/>
  <c r="K51" i="1"/>
  <c r="T50" i="1"/>
  <c r="K50" i="1"/>
  <c r="K49" i="1"/>
  <c r="K48" i="1"/>
  <c r="T47" i="1"/>
  <c r="K47" i="1"/>
  <c r="J47" i="1"/>
  <c r="E47" i="1"/>
  <c r="D47" i="1"/>
  <c r="J46" i="1"/>
  <c r="T45" i="1"/>
  <c r="K45" i="1"/>
  <c r="J45" i="1"/>
  <c r="D45" i="1"/>
  <c r="K44" i="1"/>
  <c r="J44" i="1"/>
  <c r="D44" i="1"/>
  <c r="K43" i="1"/>
  <c r="J43" i="1"/>
  <c r="T42" i="1"/>
  <c r="K42" i="1"/>
  <c r="J42" i="1"/>
  <c r="E42" i="1"/>
  <c r="D42" i="1" s="1"/>
  <c r="J41" i="1"/>
  <c r="E41" i="1"/>
  <c r="T40" i="1"/>
  <c r="K40" i="1"/>
  <c r="J40" i="1"/>
  <c r="E40" i="1"/>
  <c r="D40" i="1"/>
  <c r="T39" i="1"/>
  <c r="K39" i="1"/>
  <c r="J39" i="1"/>
  <c r="E39" i="1"/>
  <c r="D39" i="1" s="1"/>
  <c r="J38" i="1"/>
  <c r="E38" i="1"/>
  <c r="T37" i="1"/>
  <c r="K37" i="1"/>
  <c r="J37" i="1"/>
  <c r="E37" i="1"/>
  <c r="D37" i="1"/>
  <c r="T36" i="1"/>
  <c r="K36" i="1"/>
  <c r="J36" i="1"/>
  <c r="E36" i="1"/>
  <c r="D36" i="1" s="1"/>
  <c r="T35" i="1"/>
  <c r="K35" i="1"/>
  <c r="J35" i="1"/>
  <c r="E35" i="1"/>
  <c r="D35" i="1"/>
  <c r="T34" i="1"/>
  <c r="K34" i="1"/>
  <c r="D34" i="1" s="1"/>
  <c r="J34" i="1"/>
  <c r="E34" i="1"/>
  <c r="T33" i="1"/>
  <c r="K33" i="1"/>
  <c r="J33" i="1"/>
  <c r="E33" i="1"/>
  <c r="D33" i="1"/>
  <c r="K32" i="1"/>
  <c r="J32" i="1"/>
  <c r="K31" i="1"/>
  <c r="J31" i="1"/>
  <c r="T30" i="1"/>
  <c r="K30" i="1"/>
  <c r="J30" i="1"/>
  <c r="E30" i="1"/>
  <c r="D30" i="1" s="1"/>
  <c r="T29" i="1"/>
  <c r="K29" i="1"/>
  <c r="J29" i="1"/>
  <c r="E29" i="1"/>
  <c r="D29" i="1"/>
  <c r="J28" i="1"/>
  <c r="E28" i="1"/>
  <c r="D28" i="1" s="1"/>
  <c r="T27" i="1"/>
  <c r="K27" i="1"/>
  <c r="J27" i="1"/>
  <c r="E27" i="1"/>
  <c r="D27" i="1"/>
  <c r="T26" i="1"/>
  <c r="K26" i="1"/>
  <c r="D26" i="1" s="1"/>
  <c r="J26" i="1"/>
  <c r="E26" i="1"/>
  <c r="J25" i="1"/>
  <c r="E25" i="1"/>
  <c r="T24" i="1"/>
  <c r="K24" i="1"/>
  <c r="J24" i="1"/>
  <c r="E24" i="1"/>
  <c r="D24" i="1"/>
  <c r="T23" i="1"/>
  <c r="K23" i="1"/>
  <c r="D23" i="1" s="1"/>
  <c r="J23" i="1"/>
  <c r="E23" i="1"/>
  <c r="T22" i="1"/>
  <c r="K22" i="1"/>
  <c r="J22" i="1"/>
  <c r="E22" i="1"/>
  <c r="D22" i="1"/>
  <c r="T21" i="1"/>
  <c r="K21" i="1"/>
  <c r="J21" i="1"/>
  <c r="E21" i="1"/>
  <c r="D21" i="1" s="1"/>
  <c r="T20" i="1"/>
  <c r="K20" i="1"/>
  <c r="J20" i="1"/>
  <c r="E20" i="1"/>
  <c r="D20" i="1"/>
  <c r="K19" i="1"/>
  <c r="K18" i="1"/>
  <c r="T17" i="1"/>
  <c r="K17" i="1"/>
  <c r="J17" i="1"/>
  <c r="E17" i="1"/>
  <c r="D17" i="1" s="1"/>
  <c r="T16" i="1"/>
  <c r="K16" i="1" s="1"/>
  <c r="O16" i="1"/>
  <c r="M16" i="1"/>
  <c r="J16" i="1"/>
  <c r="H16" i="1"/>
  <c r="E16" i="1"/>
  <c r="K15" i="1"/>
  <c r="J15" i="1"/>
  <c r="E15" i="1"/>
  <c r="D15" i="1" s="1"/>
  <c r="T14" i="1"/>
  <c r="K14" i="1"/>
  <c r="J14" i="1"/>
  <c r="E14" i="1"/>
  <c r="D14" i="1"/>
  <c r="T13" i="1"/>
  <c r="O13" i="1"/>
  <c r="N13" i="1"/>
  <c r="M13" i="1"/>
  <c r="K13" i="1"/>
  <c r="J13" i="1"/>
  <c r="E13" i="1" s="1"/>
  <c r="D13" i="1" s="1"/>
  <c r="H13" i="1"/>
  <c r="G13" i="1"/>
  <c r="T12" i="1"/>
  <c r="K12" i="1"/>
  <c r="J12" i="1"/>
  <c r="E12" i="1"/>
  <c r="D12" i="1" s="1"/>
  <c r="T11" i="1"/>
  <c r="K11" i="1"/>
  <c r="J11" i="1"/>
  <c r="E11" i="1"/>
  <c r="D11" i="1"/>
  <c r="T10" i="1"/>
  <c r="K10" i="1"/>
  <c r="D10" i="1" s="1"/>
  <c r="J10" i="1"/>
  <c r="E10" i="1"/>
  <c r="T9" i="1"/>
  <c r="K9" i="1"/>
  <c r="J9" i="1"/>
  <c r="E9" i="1"/>
  <c r="D9" i="1"/>
  <c r="T8" i="1"/>
  <c r="K8" i="1"/>
  <c r="J8" i="1"/>
  <c r="E8" i="1"/>
  <c r="D8" i="1" s="1"/>
  <c r="T7" i="1"/>
  <c r="K7" i="1"/>
  <c r="J7" i="1"/>
  <c r="E7" i="1"/>
  <c r="D7" i="1"/>
  <c r="D16" i="1" l="1"/>
</calcChain>
</file>

<file path=xl/sharedStrings.xml><?xml version="1.0" encoding="utf-8"?>
<sst xmlns="http://schemas.openxmlformats.org/spreadsheetml/2006/main" count="78" uniqueCount="49">
  <si>
    <t>Свод затрат на оказание муниципальных услуг, предоставляемых муниципальными автономными учреждениями Парфинского муниципального района</t>
  </si>
  <si>
    <t>Приложение 2 к постановлению</t>
  </si>
  <si>
    <t xml:space="preserve">на 2023 год </t>
  </si>
  <si>
    <t>Администрации Парфинского</t>
  </si>
  <si>
    <t>Наименование учреждения</t>
  </si>
  <si>
    <t>Наименование муниципальной услуги</t>
  </si>
  <si>
    <t>Значение показателя объема муниципальной услуги</t>
  </si>
  <si>
    <t>Базовый норматив затрат на выполнение муниципальной услуги всего (руб)</t>
  </si>
  <si>
    <t>Затраты,непосредственно связанные с оказанием муниципальной услуги (руб.)</t>
  </si>
  <si>
    <t>Базовый норматив затрат на общехозяйственные нужды на оказание муниципальной услуги (руб.)</t>
  </si>
  <si>
    <t>Затраты на общехозяйственные нужды на оказание муниципальной услуги</t>
  </si>
  <si>
    <t>Всего затрат на на оказание услуги</t>
  </si>
  <si>
    <t>Базовый норматив затрат на выполнение муниципальной услуги непосредственно связанных с оказанием муниципальной услуги (руб.)</t>
  </si>
  <si>
    <t>коэффициент выравнивания</t>
  </si>
  <si>
    <t>затраты на оплату труда</t>
  </si>
  <si>
    <t>начисления на выплаты по оплате труда работников, непосредственно связанных с оказанием муниципальной услуги, включая административно-управленческий персонал</t>
  </si>
  <si>
    <t>затраты на приобретение материальных запасов и особо ценного движимого имущества, используемого в процессе оказания муниципальной услуги с учетом срока полезного действия</t>
  </si>
  <si>
    <t>Итого</t>
  </si>
  <si>
    <t xml:space="preserve"> затраты на коммунальные услуги</t>
  </si>
  <si>
    <t>затраты на содержание объектов недвижимого имущества, а тауже затраты на аренду указанного имущества</t>
  </si>
  <si>
    <t>затраты на содержание объектов особо ценного движимого имущества, а также затрты на аренду указанного имущества</t>
  </si>
  <si>
    <t>затраты на приобретение услуг связи</t>
  </si>
  <si>
    <t>затраты на приобретение транспортных услуг</t>
  </si>
  <si>
    <t>затраты на оплату труда и начисления на выплаты по оплате труда рботников, которые не принимают непосредственного участия в оказании муниицпальной услуги</t>
  </si>
  <si>
    <t>затраты на прочие общехозяйственные нужды</t>
  </si>
  <si>
    <t>МАОУ СШ п.Парфино</t>
  </si>
  <si>
    <t>Реализация основных общеобразовательных программ дошкольного образования (обучающиеся в возрасте до 3-х лет)</t>
  </si>
  <si>
    <t>Реализация основных общеобразовательных программ дошкольного образования (обучающиеся в возрасте от 3-х  до 8-ми лет)</t>
  </si>
  <si>
    <t>Реализация основных общеобразовательных программ дошкольного образования (обучающиеся с ограниченными  возможностями здоровья)</t>
  </si>
  <si>
    <t>Присмотр и уход за детьми в дошкольных организациях (обучающиеся от года до 8-ми лет)</t>
  </si>
  <si>
    <t>Реализация основных общеобразовательных программ начального общего образования (обучающиеся с ограниченными возможностями здоровья (ОВЗ))</t>
  </si>
  <si>
    <t>Реализация основных общеобразовательных программ начального общего образования (обучающиеся с ограниченными возможностями здоровья на дому)</t>
  </si>
  <si>
    <t>Реализация основных общеобразовательных программ начального общего образования (обучающиеся за исключением ОВЗ и обучающихся на дому)</t>
  </si>
  <si>
    <t>Реализация основных общеобразовательных программ основного общего образования (обучающиеся с ограниченными возможностями здоровья (ОВЗ))</t>
  </si>
  <si>
    <t>Реализация основных общеобразовательных программ основного общего образования (обучающиеся с ограниченными возможностями здоровья на дому)</t>
  </si>
  <si>
    <t>Реализация основных общеобразовательных программ основного общего образования (обучающиеся за исключением ОВЗ и обучающихся на дому)</t>
  </si>
  <si>
    <t>Реализация основных общеобразовательных программ среднего общего образования (обучающиеся по программе среднего общего образования)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</si>
  <si>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</si>
  <si>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</si>
  <si>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МАОУ СШ п.Пола</t>
  </si>
  <si>
    <t>МАОУ ОШ д.Федорково</t>
  </si>
  <si>
    <t>МАУДО "ЦДТ" п.Парфино</t>
  </si>
  <si>
    <t>Реализация дополнительных общеразвивающих  программ  (численность обучающихся -203)</t>
  </si>
  <si>
    <t>МАУДО "ДЮСШ" п.Парфино</t>
  </si>
  <si>
    <t>дополнительные образовательные программы спортивной подготовки (численность обучающихся-276)</t>
  </si>
  <si>
    <t>МАУ "Центр сопровождения ОУ"</t>
  </si>
  <si>
    <t>Формирование бухгалтерской (финансовой) отчетности бюджетных и автономных учреждений</t>
  </si>
  <si>
    <t>Ведение бухгалтерского учета, формирование регистров бухгалтерского учета автономных учреждений</t>
  </si>
  <si>
    <t>муниципального района № 233 от14.03.2023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</si>
</sst>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/>
    <xf numFmtId="0" fontId="3" fillId="0" borderId="5" xfId="1" applyFont="1" applyBorder="1" applyAlignment="1">
      <alignment wrapText="1"/>
    </xf>
    <xf numFmtId="1" fontId="0" fillId="0" borderId="2" xfId="0" applyNumberFormat="1" applyBorder="1"/>
    <xf numFmtId="0" fontId="3" fillId="0" borderId="0" xfId="0" applyFont="1" applyAlignment="1">
      <alignment wrapText="1"/>
    </xf>
    <xf numFmtId="2" fontId="0" fillId="0" borderId="2" xfId="0" applyNumberFormat="1" applyBorder="1"/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workbookViewId="0">
      <selection activeCell="P3" sqref="P3"/>
    </sheetView>
  </sheetViews>
  <sheetFormatPr defaultRowHeight="12.75" x14ac:dyDescent="0.2"/>
  <cols>
    <col min="1" max="1" width="18.5703125" customWidth="1"/>
    <col min="2" max="2" width="21.85546875" customWidth="1"/>
    <col min="14" max="14" width="9" customWidth="1"/>
  </cols>
  <sheetData>
    <row r="1" spans="1:20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P1" s="9" t="s">
        <v>1</v>
      </c>
      <c r="Q1" s="9"/>
      <c r="R1" s="9"/>
    </row>
    <row r="2" spans="1:20" x14ac:dyDescent="0.2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t="s">
        <v>3</v>
      </c>
    </row>
    <row r="3" spans="1:20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t="s">
        <v>48</v>
      </c>
    </row>
    <row r="4" spans="1:20" ht="33" customHeight="1" x14ac:dyDescent="0.2">
      <c r="A4" s="10" t="s">
        <v>4</v>
      </c>
      <c r="B4" s="10" t="s">
        <v>5</v>
      </c>
      <c r="C4" s="10" t="s">
        <v>6</v>
      </c>
      <c r="D4" s="10" t="s">
        <v>7</v>
      </c>
      <c r="E4" s="13" t="s">
        <v>8</v>
      </c>
      <c r="F4" s="13"/>
      <c r="G4" s="13"/>
      <c r="H4" s="13"/>
      <c r="I4" s="13"/>
      <c r="J4" s="13"/>
      <c r="K4" s="13" t="s">
        <v>9</v>
      </c>
      <c r="L4" s="14" t="s">
        <v>10</v>
      </c>
      <c r="M4" s="14"/>
      <c r="N4" s="14"/>
      <c r="O4" s="14"/>
      <c r="P4" s="14"/>
      <c r="Q4" s="14"/>
      <c r="R4" s="14"/>
      <c r="S4" s="14"/>
      <c r="T4" s="13" t="s">
        <v>11</v>
      </c>
    </row>
    <row r="5" spans="1:20" ht="71.25" customHeight="1" x14ac:dyDescent="0.2">
      <c r="A5" s="11"/>
      <c r="B5" s="11"/>
      <c r="C5" s="11"/>
      <c r="D5" s="11"/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/>
      <c r="L5" s="13" t="s">
        <v>13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  <c r="S5" s="13" t="s">
        <v>24</v>
      </c>
      <c r="T5" s="13"/>
    </row>
    <row r="6" spans="1:20" ht="251.25" customHeight="1" x14ac:dyDescent="0.2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76.5" x14ac:dyDescent="0.2">
      <c r="A7" s="15" t="s">
        <v>25</v>
      </c>
      <c r="B7" s="1" t="s">
        <v>26</v>
      </c>
      <c r="C7" s="2">
        <v>68</v>
      </c>
      <c r="D7" s="2">
        <f t="shared" ref="D7:D17" si="0">E7+K7</f>
        <v>84232.970588235301</v>
      </c>
      <c r="E7" s="2">
        <f t="shared" ref="E7:E17" si="1">J7/C7</f>
        <v>45150.691176470587</v>
      </c>
      <c r="F7" s="2">
        <v>1</v>
      </c>
      <c r="G7" s="2">
        <v>2213400</v>
      </c>
      <c r="H7" s="2">
        <v>668447</v>
      </c>
      <c r="I7" s="2">
        <v>188400</v>
      </c>
      <c r="J7" s="2">
        <f t="shared" ref="J7:J16" si="2">SUM(G7:I7)</f>
        <v>3070247</v>
      </c>
      <c r="K7" s="2">
        <f t="shared" ref="K7:K24" si="3">T7/C7</f>
        <v>39082.279411764706</v>
      </c>
      <c r="L7" s="2">
        <v>1</v>
      </c>
      <c r="M7" s="2">
        <v>1626600</v>
      </c>
      <c r="N7" s="2">
        <v>269700</v>
      </c>
      <c r="O7" s="2"/>
      <c r="P7" s="2"/>
      <c r="Q7" s="2"/>
      <c r="R7" s="2">
        <v>761295</v>
      </c>
      <c r="S7" s="2"/>
      <c r="T7" s="2">
        <f t="shared" ref="T7:T14" si="4">SUM(M7:S7)</f>
        <v>2657595</v>
      </c>
    </row>
    <row r="8" spans="1:20" ht="89.25" x14ac:dyDescent="0.2">
      <c r="A8" s="17"/>
      <c r="B8" s="3" t="s">
        <v>27</v>
      </c>
      <c r="C8" s="3">
        <v>175</v>
      </c>
      <c r="D8" s="2">
        <f t="shared" si="0"/>
        <v>73227.548571428575</v>
      </c>
      <c r="E8" s="2">
        <f t="shared" si="1"/>
        <v>47591.634285714288</v>
      </c>
      <c r="F8" s="2">
        <v>1.05</v>
      </c>
      <c r="G8" s="2">
        <v>6024375</v>
      </c>
      <c r="H8" s="2">
        <v>1819361</v>
      </c>
      <c r="I8" s="2">
        <v>484800</v>
      </c>
      <c r="J8" s="2">
        <f t="shared" si="2"/>
        <v>8328536</v>
      </c>
      <c r="K8" s="2">
        <f t="shared" si="3"/>
        <v>25635.914285714287</v>
      </c>
      <c r="L8" s="2">
        <v>1</v>
      </c>
      <c r="M8" s="2">
        <v>2168800</v>
      </c>
      <c r="N8" s="2">
        <v>269700</v>
      </c>
      <c r="O8" s="2"/>
      <c r="P8" s="2"/>
      <c r="Q8" s="2"/>
      <c r="R8" s="2">
        <v>2047785</v>
      </c>
      <c r="S8" s="2"/>
      <c r="T8" s="2">
        <f t="shared" si="4"/>
        <v>4486285</v>
      </c>
    </row>
    <row r="9" spans="1:20" ht="102" x14ac:dyDescent="0.2">
      <c r="A9" s="17"/>
      <c r="B9" s="3" t="s">
        <v>28</v>
      </c>
      <c r="C9" s="3">
        <v>62</v>
      </c>
      <c r="D9" s="2">
        <f t="shared" si="0"/>
        <v>93780.225806451606</v>
      </c>
      <c r="E9" s="2">
        <f t="shared" si="1"/>
        <v>51029.43548387097</v>
      </c>
      <c r="F9" s="2">
        <v>1.1299999999999999</v>
      </c>
      <c r="G9" s="2">
        <v>2297227</v>
      </c>
      <c r="H9" s="2">
        <v>694998</v>
      </c>
      <c r="I9" s="2">
        <v>171600</v>
      </c>
      <c r="J9" s="2">
        <f t="shared" si="2"/>
        <v>3163825</v>
      </c>
      <c r="K9" s="2">
        <f t="shared" si="3"/>
        <v>42750.790322580644</v>
      </c>
      <c r="L9" s="2">
        <v>1.0900000000000001</v>
      </c>
      <c r="M9" s="2">
        <v>1626600</v>
      </c>
      <c r="N9" s="2">
        <v>269700</v>
      </c>
      <c r="O9" s="2"/>
      <c r="P9" s="2"/>
      <c r="Q9" s="2"/>
      <c r="R9" s="2">
        <v>754249</v>
      </c>
      <c r="S9" s="2"/>
      <c r="T9" s="2">
        <f t="shared" si="4"/>
        <v>2650549</v>
      </c>
    </row>
    <row r="10" spans="1:20" ht="63.75" x14ac:dyDescent="0.2">
      <c r="A10" s="17"/>
      <c r="B10" s="3" t="s">
        <v>29</v>
      </c>
      <c r="C10" s="3">
        <v>305</v>
      </c>
      <c r="D10" s="2">
        <f t="shared" si="0"/>
        <v>36352.337704918034</v>
      </c>
      <c r="E10" s="2">
        <f t="shared" si="1"/>
        <v>13593.088524590165</v>
      </c>
      <c r="F10" s="2">
        <v>1</v>
      </c>
      <c r="G10" s="2">
        <v>3185198</v>
      </c>
      <c r="H10" s="2">
        <v>960694</v>
      </c>
      <c r="I10" s="2"/>
      <c r="J10" s="2">
        <f t="shared" si="2"/>
        <v>4145892</v>
      </c>
      <c r="K10" s="2">
        <f t="shared" si="3"/>
        <v>22759.249180327868</v>
      </c>
      <c r="L10" s="2">
        <v>1</v>
      </c>
      <c r="M10" s="2"/>
      <c r="N10" s="2"/>
      <c r="O10" s="2"/>
      <c r="P10" s="2"/>
      <c r="Q10" s="2"/>
      <c r="R10" s="2">
        <v>6412671</v>
      </c>
      <c r="S10" s="2">
        <v>528900</v>
      </c>
      <c r="T10" s="2">
        <f t="shared" si="4"/>
        <v>6941571</v>
      </c>
    </row>
    <row r="11" spans="1:20" ht="102" x14ac:dyDescent="0.2">
      <c r="A11" s="17"/>
      <c r="B11" s="3" t="s">
        <v>30</v>
      </c>
      <c r="C11" s="3">
        <v>19</v>
      </c>
      <c r="D11" s="2">
        <f t="shared" si="0"/>
        <v>68713.473684210534</v>
      </c>
      <c r="E11" s="2">
        <f t="shared" si="1"/>
        <v>55687.368421052633</v>
      </c>
      <c r="F11" s="2">
        <v>1</v>
      </c>
      <c r="G11" s="2">
        <v>644706</v>
      </c>
      <c r="H11" s="2">
        <v>194701</v>
      </c>
      <c r="I11" s="2">
        <v>218653</v>
      </c>
      <c r="J11" s="2">
        <f t="shared" si="2"/>
        <v>1058060</v>
      </c>
      <c r="K11" s="2">
        <f t="shared" si="3"/>
        <v>13026.105263157895</v>
      </c>
      <c r="L11" s="2">
        <v>1</v>
      </c>
      <c r="M11" s="2">
        <v>116405</v>
      </c>
      <c r="N11" s="2">
        <v>4565</v>
      </c>
      <c r="O11" s="2">
        <v>41851</v>
      </c>
      <c r="P11" s="2"/>
      <c r="Q11" s="2"/>
      <c r="R11" s="2">
        <v>84675</v>
      </c>
      <c r="S11" s="2"/>
      <c r="T11" s="2">
        <f t="shared" si="4"/>
        <v>247496</v>
      </c>
    </row>
    <row r="12" spans="1:20" ht="102" x14ac:dyDescent="0.2">
      <c r="A12" s="17"/>
      <c r="B12" s="3" t="s">
        <v>31</v>
      </c>
      <c r="C12" s="3">
        <v>6</v>
      </c>
      <c r="D12" s="2">
        <f t="shared" si="0"/>
        <v>85215.833333333328</v>
      </c>
      <c r="E12" s="2">
        <f t="shared" si="1"/>
        <v>85215.833333333328</v>
      </c>
      <c r="F12" s="2">
        <v>1</v>
      </c>
      <c r="G12" s="2">
        <v>392700</v>
      </c>
      <c r="H12" s="2">
        <v>118595</v>
      </c>
      <c r="I12" s="2"/>
      <c r="J12" s="2">
        <f t="shared" si="2"/>
        <v>511295</v>
      </c>
      <c r="K12" s="2">
        <f t="shared" si="3"/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f t="shared" si="4"/>
        <v>0</v>
      </c>
    </row>
    <row r="13" spans="1:20" ht="89.25" x14ac:dyDescent="0.2">
      <c r="A13" s="17"/>
      <c r="B13" s="3" t="s">
        <v>32</v>
      </c>
      <c r="C13" s="3">
        <v>284</v>
      </c>
      <c r="D13" s="2">
        <f t="shared" si="0"/>
        <v>59147.707746478874</v>
      </c>
      <c r="E13" s="2">
        <f t="shared" si="1"/>
        <v>43678.014084507042</v>
      </c>
      <c r="F13" s="2">
        <v>1.1599999999999999</v>
      </c>
      <c r="G13" s="2">
        <f>5517700+1278426</f>
        <v>6796126</v>
      </c>
      <c r="H13" s="2">
        <f>1666345+386085</f>
        <v>2052430</v>
      </c>
      <c r="I13" s="2">
        <v>3556000</v>
      </c>
      <c r="J13" s="2">
        <f t="shared" si="2"/>
        <v>12404556</v>
      </c>
      <c r="K13" s="2">
        <f t="shared" si="3"/>
        <v>15469.693661971831</v>
      </c>
      <c r="L13" s="2">
        <v>1.1599999999999999</v>
      </c>
      <c r="M13" s="2">
        <f>2360324-100000</f>
        <v>2260324</v>
      </c>
      <c r="N13" s="2">
        <f>68236-7352</f>
        <v>60884</v>
      </c>
      <c r="O13" s="2">
        <f>567981-109368</f>
        <v>458613</v>
      </c>
      <c r="P13" s="2"/>
      <c r="Q13" s="2"/>
      <c r="R13" s="2">
        <v>1265672</v>
      </c>
      <c r="S13" s="2">
        <v>347900</v>
      </c>
      <c r="T13" s="2">
        <f t="shared" si="4"/>
        <v>4393393</v>
      </c>
    </row>
    <row r="14" spans="1:20" ht="102" x14ac:dyDescent="0.2">
      <c r="A14" s="17"/>
      <c r="B14" s="3" t="s">
        <v>33</v>
      </c>
      <c r="C14" s="3">
        <v>45</v>
      </c>
      <c r="D14" s="2">
        <f t="shared" si="0"/>
        <v>57103.822222222225</v>
      </c>
      <c r="E14" s="2">
        <f t="shared" si="1"/>
        <v>45800.844444444447</v>
      </c>
      <c r="F14" s="2">
        <v>1.2</v>
      </c>
      <c r="G14" s="2">
        <v>1531980</v>
      </c>
      <c r="H14" s="2">
        <v>462658</v>
      </c>
      <c r="I14" s="2">
        <v>66400</v>
      </c>
      <c r="J14" s="2">
        <f t="shared" si="2"/>
        <v>2061038</v>
      </c>
      <c r="K14" s="2">
        <f t="shared" si="3"/>
        <v>11302.977777777778</v>
      </c>
      <c r="L14" s="2">
        <v>1.2</v>
      </c>
      <c r="M14" s="2">
        <v>157910</v>
      </c>
      <c r="N14" s="2">
        <v>10811</v>
      </c>
      <c r="O14" s="2">
        <v>99121</v>
      </c>
      <c r="P14" s="2"/>
      <c r="Q14" s="2"/>
      <c r="R14" s="2">
        <v>200367</v>
      </c>
      <c r="S14" s="2">
        <v>40425</v>
      </c>
      <c r="T14" s="2">
        <f t="shared" si="4"/>
        <v>508634</v>
      </c>
    </row>
    <row r="15" spans="1:20" ht="102" x14ac:dyDescent="0.2">
      <c r="A15" s="17"/>
      <c r="B15" s="3" t="s">
        <v>34</v>
      </c>
      <c r="C15" s="3">
        <v>6</v>
      </c>
      <c r="D15" s="2">
        <f t="shared" si="0"/>
        <v>85215.833333333328</v>
      </c>
      <c r="E15" s="2">
        <f t="shared" si="1"/>
        <v>85215.833333333328</v>
      </c>
      <c r="F15" s="2">
        <v>1</v>
      </c>
      <c r="G15" s="2">
        <v>392700</v>
      </c>
      <c r="H15" s="2">
        <v>118595</v>
      </c>
      <c r="I15" s="2"/>
      <c r="J15" s="2">
        <f t="shared" si="2"/>
        <v>511295</v>
      </c>
      <c r="K15" s="2">
        <f t="shared" si="3"/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ht="89.25" x14ac:dyDescent="0.2">
      <c r="A16" s="17"/>
      <c r="B16" s="3" t="s">
        <v>35</v>
      </c>
      <c r="C16" s="3">
        <v>351</v>
      </c>
      <c r="D16" s="2">
        <f t="shared" si="0"/>
        <v>61424.199430199427</v>
      </c>
      <c r="E16" s="2">
        <f t="shared" si="1"/>
        <v>45594.900284900286</v>
      </c>
      <c r="F16" s="2">
        <v>1.04</v>
      </c>
      <c r="G16" s="2">
        <v>12226988</v>
      </c>
      <c r="H16" s="2">
        <f>2566400+366488+759694</f>
        <v>3692582</v>
      </c>
      <c r="I16" s="2">
        <v>84240</v>
      </c>
      <c r="J16" s="2">
        <f t="shared" si="2"/>
        <v>16003810</v>
      </c>
      <c r="K16" s="2">
        <f t="shared" si="3"/>
        <v>15829.299145299145</v>
      </c>
      <c r="L16" s="2">
        <v>1.04</v>
      </c>
      <c r="M16" s="2">
        <f>2917161-141019</f>
        <v>2776142</v>
      </c>
      <c r="N16" s="2">
        <v>121926</v>
      </c>
      <c r="O16" s="2">
        <f>773147-109369</f>
        <v>663778</v>
      </c>
      <c r="P16" s="2"/>
      <c r="Q16" s="2"/>
      <c r="R16" s="2">
        <v>1564263</v>
      </c>
      <c r="S16" s="2">
        <v>429975</v>
      </c>
      <c r="T16" s="2">
        <f>SUM(M16:S16)</f>
        <v>5556084</v>
      </c>
    </row>
    <row r="17" spans="1:20" ht="89.25" x14ac:dyDescent="0.2">
      <c r="A17" s="17"/>
      <c r="B17" s="3" t="s">
        <v>36</v>
      </c>
      <c r="C17" s="3">
        <v>29</v>
      </c>
      <c r="D17" s="2">
        <f t="shared" si="0"/>
        <v>63166.172413793101</v>
      </c>
      <c r="E17" s="2">
        <f t="shared" si="1"/>
        <v>50046.172413793101</v>
      </c>
      <c r="F17" s="2">
        <v>1.03</v>
      </c>
      <c r="G17" s="2">
        <v>1114700</v>
      </c>
      <c r="H17" s="2">
        <v>336639</v>
      </c>
      <c r="I17" s="2"/>
      <c r="J17" s="2">
        <f>SUM(G17:I17)</f>
        <v>1451339</v>
      </c>
      <c r="K17" s="2">
        <f t="shared" si="3"/>
        <v>13120</v>
      </c>
      <c r="L17" s="2">
        <v>1.03</v>
      </c>
      <c r="M17" s="2">
        <v>241019</v>
      </c>
      <c r="N17" s="2">
        <v>10038</v>
      </c>
      <c r="O17" s="2"/>
      <c r="P17" s="2"/>
      <c r="Q17" s="2"/>
      <c r="R17" s="2">
        <v>129423</v>
      </c>
      <c r="S17" s="2"/>
      <c r="T17" s="2">
        <f>SUM(M17:S17)</f>
        <v>380480</v>
      </c>
    </row>
    <row r="18" spans="1:20" ht="25.5" x14ac:dyDescent="0.2">
      <c r="A18" s="17"/>
      <c r="B18" s="1" t="s">
        <v>37</v>
      </c>
      <c r="C18" s="2">
        <v>290</v>
      </c>
      <c r="D18" s="2">
        <v>1867</v>
      </c>
      <c r="E18" s="2"/>
      <c r="F18" s="2">
        <v>1</v>
      </c>
      <c r="G18" s="2"/>
      <c r="H18" s="2"/>
      <c r="I18" s="2"/>
      <c r="J18" s="2"/>
      <c r="K18" s="4">
        <f t="shared" si="3"/>
        <v>1867.2413793103449</v>
      </c>
      <c r="L18" s="2">
        <v>1</v>
      </c>
      <c r="M18" s="2"/>
      <c r="N18" s="2"/>
      <c r="O18" s="2"/>
      <c r="P18" s="2"/>
      <c r="Q18" s="2"/>
      <c r="R18" s="2"/>
      <c r="S18" s="2">
        <v>541500</v>
      </c>
      <c r="T18" s="2">
        <v>541500</v>
      </c>
    </row>
    <row r="19" spans="1:20" ht="280.5" x14ac:dyDescent="0.2">
      <c r="A19" s="16"/>
      <c r="B19" s="5" t="s">
        <v>38</v>
      </c>
      <c r="C19" s="2">
        <v>25</v>
      </c>
      <c r="D19" s="2">
        <v>3136</v>
      </c>
      <c r="E19" s="2"/>
      <c r="F19" s="2">
        <v>1</v>
      </c>
      <c r="G19" s="2"/>
      <c r="H19" s="2"/>
      <c r="I19" s="2"/>
      <c r="J19" s="2"/>
      <c r="K19" s="2">
        <f t="shared" si="3"/>
        <v>3136</v>
      </c>
      <c r="L19" s="2">
        <v>1</v>
      </c>
      <c r="M19" s="2"/>
      <c r="N19" s="2"/>
      <c r="O19" s="2"/>
      <c r="P19" s="2"/>
      <c r="Q19" s="2"/>
      <c r="R19" s="2"/>
      <c r="S19" s="2">
        <v>78400</v>
      </c>
      <c r="T19" s="2">
        <v>78400</v>
      </c>
    </row>
    <row r="20" spans="1:20" ht="76.5" x14ac:dyDescent="0.2">
      <c r="A20" s="18" t="s">
        <v>39</v>
      </c>
      <c r="B20" s="1" t="s">
        <v>26</v>
      </c>
      <c r="C20" s="2">
        <v>9</v>
      </c>
      <c r="D20" s="4">
        <f>E20+K20</f>
        <v>115514.22222222222</v>
      </c>
      <c r="E20" s="4">
        <f t="shared" ref="E20:E30" si="5">J20/C20</f>
        <v>53535.111111111109</v>
      </c>
      <c r="F20" s="2">
        <v>1</v>
      </c>
      <c r="G20" s="2">
        <v>346950</v>
      </c>
      <c r="H20" s="2">
        <v>104779</v>
      </c>
      <c r="I20" s="2">
        <v>30087</v>
      </c>
      <c r="J20" s="2">
        <f t="shared" ref="J20:J29" si="6">SUM(G20:I20)</f>
        <v>481816</v>
      </c>
      <c r="K20" s="4">
        <f t="shared" si="3"/>
        <v>61979.111111111109</v>
      </c>
      <c r="L20" s="2">
        <v>1</v>
      </c>
      <c r="M20" s="2">
        <v>239234</v>
      </c>
      <c r="N20" s="2">
        <v>28661</v>
      </c>
      <c r="O20" s="2"/>
      <c r="P20" s="2"/>
      <c r="Q20" s="2"/>
      <c r="R20" s="2">
        <v>253765</v>
      </c>
      <c r="S20" s="2">
        <v>36152</v>
      </c>
      <c r="T20" s="2">
        <f>SUM(M20:S20)</f>
        <v>557812</v>
      </c>
    </row>
    <row r="21" spans="1:20" ht="89.25" x14ac:dyDescent="0.2">
      <c r="A21" s="19"/>
      <c r="B21" s="3" t="s">
        <v>27</v>
      </c>
      <c r="C21" s="2">
        <v>45</v>
      </c>
      <c r="D21" s="4">
        <f>E21+K21</f>
        <v>80047.288888888885</v>
      </c>
      <c r="E21" s="4">
        <f t="shared" si="5"/>
        <v>43496.73333333333</v>
      </c>
      <c r="F21" s="2">
        <v>1</v>
      </c>
      <c r="G21" s="2">
        <v>1387800</v>
      </c>
      <c r="H21" s="2">
        <v>419115</v>
      </c>
      <c r="I21" s="2">
        <v>150438</v>
      </c>
      <c r="J21" s="2">
        <f t="shared" si="6"/>
        <v>1957353</v>
      </c>
      <c r="K21" s="2">
        <f t="shared" si="3"/>
        <v>36550.555555555555</v>
      </c>
      <c r="L21" s="2">
        <v>1</v>
      </c>
      <c r="M21" s="2">
        <v>717702</v>
      </c>
      <c r="N21" s="2">
        <v>57322</v>
      </c>
      <c r="O21" s="2"/>
      <c r="P21" s="2"/>
      <c r="Q21" s="2"/>
      <c r="R21" s="2">
        <v>761295</v>
      </c>
      <c r="S21" s="2">
        <v>108456</v>
      </c>
      <c r="T21" s="2">
        <f>SUM(M21:S21)</f>
        <v>1644775</v>
      </c>
    </row>
    <row r="22" spans="1:20" ht="102" x14ac:dyDescent="0.2">
      <c r="A22" s="19"/>
      <c r="B22" s="3" t="s">
        <v>28</v>
      </c>
      <c r="C22" s="2">
        <v>10</v>
      </c>
      <c r="D22" s="2">
        <f>E22+K22</f>
        <v>68060.2</v>
      </c>
      <c r="E22" s="2">
        <f t="shared" si="5"/>
        <v>41700.9</v>
      </c>
      <c r="F22" s="2">
        <v>1</v>
      </c>
      <c r="G22" s="2">
        <v>292038</v>
      </c>
      <c r="H22" s="2">
        <v>88196</v>
      </c>
      <c r="I22" s="2">
        <v>36775</v>
      </c>
      <c r="J22" s="2">
        <f t="shared" si="6"/>
        <v>417009</v>
      </c>
      <c r="K22" s="2">
        <f t="shared" si="3"/>
        <v>26359.3</v>
      </c>
      <c r="L22" s="2">
        <v>1</v>
      </c>
      <c r="M22" s="2"/>
      <c r="N22" s="2">
        <v>18618</v>
      </c>
      <c r="O22" s="2"/>
      <c r="P22" s="2"/>
      <c r="Q22" s="2"/>
      <c r="R22" s="2">
        <v>244975</v>
      </c>
      <c r="S22" s="2"/>
      <c r="T22" s="2">
        <f>SUM(M22:S22)</f>
        <v>263593</v>
      </c>
    </row>
    <row r="23" spans="1:20" ht="63.75" x14ac:dyDescent="0.2">
      <c r="A23" s="19"/>
      <c r="B23" s="3" t="s">
        <v>29</v>
      </c>
      <c r="C23" s="2">
        <v>65</v>
      </c>
      <c r="D23" s="2">
        <f>E23+K23</f>
        <v>68128.338461538457</v>
      </c>
      <c r="E23" s="2">
        <f t="shared" si="5"/>
        <v>32172.646153846155</v>
      </c>
      <c r="F23" s="2">
        <v>1</v>
      </c>
      <c r="G23" s="2">
        <v>1606212</v>
      </c>
      <c r="H23" s="2">
        <v>485010</v>
      </c>
      <c r="I23" s="2"/>
      <c r="J23" s="2">
        <f t="shared" si="6"/>
        <v>2091222</v>
      </c>
      <c r="K23" s="2">
        <f t="shared" si="3"/>
        <v>35955.692307692305</v>
      </c>
      <c r="L23" s="2">
        <v>1</v>
      </c>
      <c r="M23" s="2">
        <v>770864</v>
      </c>
      <c r="N23" s="2">
        <v>102399</v>
      </c>
      <c r="O23" s="2"/>
      <c r="P23" s="2"/>
      <c r="Q23" s="2"/>
      <c r="R23" s="2">
        <v>1347365</v>
      </c>
      <c r="S23" s="2">
        <v>116492</v>
      </c>
      <c r="T23" s="2">
        <f>SUM(M23:S23)</f>
        <v>2337120</v>
      </c>
    </row>
    <row r="24" spans="1:20" ht="102" x14ac:dyDescent="0.2">
      <c r="A24" s="19"/>
      <c r="B24" s="3" t="s">
        <v>30</v>
      </c>
      <c r="C24" s="2">
        <v>22</v>
      </c>
      <c r="D24" s="2">
        <f>E24+K24</f>
        <v>108879.22727272728</v>
      </c>
      <c r="E24" s="2">
        <f t="shared" si="5"/>
        <v>52186.86363636364</v>
      </c>
      <c r="F24" s="2">
        <v>1.3</v>
      </c>
      <c r="G24" s="2">
        <v>690360</v>
      </c>
      <c r="H24" s="2">
        <v>208489</v>
      </c>
      <c r="I24" s="2">
        <v>249262</v>
      </c>
      <c r="J24" s="2">
        <f t="shared" si="6"/>
        <v>1148111</v>
      </c>
      <c r="K24" s="2">
        <f t="shared" si="3"/>
        <v>56692.36363636364</v>
      </c>
      <c r="L24" s="2">
        <v>1.3</v>
      </c>
      <c r="M24" s="2">
        <v>631782</v>
      </c>
      <c r="N24" s="2">
        <v>3049</v>
      </c>
      <c r="O24" s="2">
        <v>233930</v>
      </c>
      <c r="P24" s="2"/>
      <c r="Q24" s="2"/>
      <c r="R24" s="2">
        <v>294483</v>
      </c>
      <c r="S24" s="2">
        <v>83988</v>
      </c>
      <c r="T24" s="2">
        <f>SUM(M24:S24)</f>
        <v>1247232</v>
      </c>
    </row>
    <row r="25" spans="1:20" ht="102" x14ac:dyDescent="0.2">
      <c r="A25" s="19"/>
      <c r="B25" s="3" t="s">
        <v>31</v>
      </c>
      <c r="C25" s="2">
        <v>1</v>
      </c>
      <c r="D25" s="2">
        <v>220986</v>
      </c>
      <c r="E25" s="2">
        <f t="shared" si="5"/>
        <v>220986</v>
      </c>
      <c r="F25" s="2">
        <v>1</v>
      </c>
      <c r="G25" s="2">
        <v>169728</v>
      </c>
      <c r="H25" s="2">
        <v>51258</v>
      </c>
      <c r="I25" s="2"/>
      <c r="J25" s="2">
        <f t="shared" si="6"/>
        <v>220986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6" spans="1:20" ht="89.25" x14ac:dyDescent="0.2">
      <c r="A26" s="19"/>
      <c r="B26" s="3" t="s">
        <v>32</v>
      </c>
      <c r="C26" s="2">
        <v>79</v>
      </c>
      <c r="D26" s="2">
        <f>E26+K26</f>
        <v>149056.84810126584</v>
      </c>
      <c r="E26" s="2">
        <f t="shared" si="5"/>
        <v>92704.151898734184</v>
      </c>
      <c r="F26" s="2">
        <v>1.4</v>
      </c>
      <c r="G26" s="2">
        <v>5007060</v>
      </c>
      <c r="H26" s="2">
        <v>1512130</v>
      </c>
      <c r="I26" s="2">
        <v>804438</v>
      </c>
      <c r="J26" s="2">
        <f t="shared" si="6"/>
        <v>7323628</v>
      </c>
      <c r="K26" s="2">
        <f>T26/C26</f>
        <v>56352.696202531646</v>
      </c>
      <c r="L26" s="2">
        <v>1.4</v>
      </c>
      <c r="M26" s="2">
        <v>2268672</v>
      </c>
      <c r="N26" s="2">
        <v>10949</v>
      </c>
      <c r="O26" s="2">
        <v>840021</v>
      </c>
      <c r="P26" s="2"/>
      <c r="Q26" s="2"/>
      <c r="R26" s="2">
        <v>1057462</v>
      </c>
      <c r="S26" s="2">
        <v>274759</v>
      </c>
      <c r="T26" s="2">
        <f>SUM(M26:S26)</f>
        <v>4451863</v>
      </c>
    </row>
    <row r="27" spans="1:20" ht="102" x14ac:dyDescent="0.2">
      <c r="A27" s="19"/>
      <c r="B27" s="3" t="s">
        <v>33</v>
      </c>
      <c r="C27" s="2">
        <v>28</v>
      </c>
      <c r="D27" s="2">
        <f>E27+K27</f>
        <v>97549.107142857145</v>
      </c>
      <c r="E27" s="2">
        <f t="shared" si="5"/>
        <v>40856.75</v>
      </c>
      <c r="F27" s="2">
        <v>1</v>
      </c>
      <c r="G27" s="2">
        <v>878640</v>
      </c>
      <c r="H27" s="2">
        <v>265349</v>
      </c>
      <c r="I27" s="2"/>
      <c r="J27" s="2">
        <f t="shared" si="6"/>
        <v>1143989</v>
      </c>
      <c r="K27" s="2">
        <f>T27/C27</f>
        <v>56692.357142857145</v>
      </c>
      <c r="L27" s="2">
        <v>1</v>
      </c>
      <c r="M27" s="2">
        <v>804086</v>
      </c>
      <c r="N27" s="2">
        <v>3880</v>
      </c>
      <c r="O27" s="2">
        <v>297729</v>
      </c>
      <c r="P27" s="2"/>
      <c r="Q27" s="2"/>
      <c r="R27" s="2">
        <v>374796</v>
      </c>
      <c r="S27" s="2">
        <v>106895</v>
      </c>
      <c r="T27" s="2">
        <f>SUM(M27:S27)</f>
        <v>1587386</v>
      </c>
    </row>
    <row r="28" spans="1:20" ht="102" x14ac:dyDescent="0.2">
      <c r="A28" s="19"/>
      <c r="B28" s="3" t="s">
        <v>34</v>
      </c>
      <c r="C28" s="2">
        <v>4</v>
      </c>
      <c r="D28" s="2">
        <f>E28+K28</f>
        <v>220985.75</v>
      </c>
      <c r="E28" s="2">
        <f t="shared" si="5"/>
        <v>220985.75</v>
      </c>
      <c r="F28" s="2">
        <v>1</v>
      </c>
      <c r="G28" s="2">
        <v>678912</v>
      </c>
      <c r="H28" s="2">
        <v>205031</v>
      </c>
      <c r="I28" s="2"/>
      <c r="J28" s="2">
        <f t="shared" si="6"/>
        <v>883943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ht="89.25" x14ac:dyDescent="0.2">
      <c r="A29" s="19"/>
      <c r="B29" s="3" t="s">
        <v>35</v>
      </c>
      <c r="C29" s="2">
        <v>123</v>
      </c>
      <c r="D29" s="2">
        <f>E29+K29</f>
        <v>129711.49593495936</v>
      </c>
      <c r="E29" s="2">
        <f t="shared" si="5"/>
        <v>72560.626016260168</v>
      </c>
      <c r="F29" s="2">
        <v>1.1499999999999999</v>
      </c>
      <c r="G29" s="2">
        <v>6813024</v>
      </c>
      <c r="H29" s="2">
        <v>2057533</v>
      </c>
      <c r="I29" s="2">
        <v>54400</v>
      </c>
      <c r="J29" s="2">
        <f t="shared" si="6"/>
        <v>8924957</v>
      </c>
      <c r="K29" s="2">
        <f t="shared" ref="K29:K37" si="7">T29/C29</f>
        <v>57150.869918699187</v>
      </c>
      <c r="L29" s="2">
        <v>1.1499999999999999</v>
      </c>
      <c r="M29" s="2">
        <v>2779040</v>
      </c>
      <c r="N29" s="2">
        <v>634736</v>
      </c>
      <c r="O29" s="2">
        <v>1999220</v>
      </c>
      <c r="P29" s="2"/>
      <c r="Q29" s="2"/>
      <c r="R29" s="2">
        <v>1295352</v>
      </c>
      <c r="S29" s="2">
        <v>321209</v>
      </c>
      <c r="T29" s="2">
        <f>SUM(M29:S29)</f>
        <v>7029557</v>
      </c>
    </row>
    <row r="30" spans="1:20" ht="89.25" x14ac:dyDescent="0.2">
      <c r="A30" s="19"/>
      <c r="B30" s="3" t="s">
        <v>36</v>
      </c>
      <c r="C30" s="2">
        <v>13</v>
      </c>
      <c r="D30" s="2">
        <f>E30+K30</f>
        <v>129265.23076923077</v>
      </c>
      <c r="E30" s="2">
        <f t="shared" si="5"/>
        <v>72114.307692307688</v>
      </c>
      <c r="F30" s="2">
        <v>1.1499999999999999</v>
      </c>
      <c r="G30" s="2">
        <v>720076</v>
      </c>
      <c r="H30" s="2">
        <v>217410</v>
      </c>
      <c r="I30" s="2"/>
      <c r="J30" s="2">
        <f>SUM(G30:I30)</f>
        <v>937486</v>
      </c>
      <c r="K30" s="2">
        <f t="shared" si="7"/>
        <v>57150.923076923078</v>
      </c>
      <c r="L30" s="2">
        <v>1.1499999999999999</v>
      </c>
      <c r="M30" s="2">
        <v>293720</v>
      </c>
      <c r="N30" s="2">
        <v>67086</v>
      </c>
      <c r="O30" s="2">
        <v>211300</v>
      </c>
      <c r="P30" s="2"/>
      <c r="Q30" s="2"/>
      <c r="R30" s="2">
        <v>136907</v>
      </c>
      <c r="S30" s="2">
        <v>33949</v>
      </c>
      <c r="T30" s="2">
        <f>SUM(M30:S30)</f>
        <v>742962</v>
      </c>
    </row>
    <row r="31" spans="1:20" ht="25.5" x14ac:dyDescent="0.2">
      <c r="A31" s="19"/>
      <c r="B31" s="1" t="s">
        <v>37</v>
      </c>
      <c r="C31" s="2">
        <v>130</v>
      </c>
      <c r="D31" s="2">
        <v>2308</v>
      </c>
      <c r="E31" s="2">
        <v>0</v>
      </c>
      <c r="F31" s="2">
        <v>0</v>
      </c>
      <c r="G31" s="2">
        <v>0</v>
      </c>
      <c r="H31" s="2">
        <v>0</v>
      </c>
      <c r="I31" s="2"/>
      <c r="J31" s="2">
        <f>SUM(G31:I31)</f>
        <v>0</v>
      </c>
      <c r="K31" s="4">
        <f t="shared" si="7"/>
        <v>2307.6923076923076</v>
      </c>
      <c r="L31" s="2">
        <v>1</v>
      </c>
      <c r="M31" s="2"/>
      <c r="N31" s="2"/>
      <c r="O31" s="2"/>
      <c r="P31" s="2"/>
      <c r="Q31" s="2"/>
      <c r="R31" s="2"/>
      <c r="S31" s="2">
        <v>300000</v>
      </c>
      <c r="T31" s="2">
        <v>300000</v>
      </c>
    </row>
    <row r="32" spans="1:20" ht="280.5" x14ac:dyDescent="0.2">
      <c r="A32" s="20"/>
      <c r="B32" s="5" t="s">
        <v>38</v>
      </c>
      <c r="C32" s="2">
        <v>20</v>
      </c>
      <c r="D32" s="2">
        <v>1500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f>SUM(G32:I32)</f>
        <v>0</v>
      </c>
      <c r="K32" s="2">
        <f t="shared" si="7"/>
        <v>1500</v>
      </c>
      <c r="L32" s="2">
        <v>1</v>
      </c>
      <c r="M32" s="2"/>
      <c r="N32" s="2"/>
      <c r="O32" s="2"/>
      <c r="P32" s="2"/>
      <c r="Q32" s="2"/>
      <c r="R32" s="2"/>
      <c r="S32" s="2">
        <v>30000</v>
      </c>
      <c r="T32" s="2">
        <v>30000</v>
      </c>
    </row>
    <row r="33" spans="1:20" ht="76.5" x14ac:dyDescent="0.2">
      <c r="A33" s="15" t="s">
        <v>40</v>
      </c>
      <c r="B33" s="1" t="s">
        <v>26</v>
      </c>
      <c r="C33" s="2">
        <v>17</v>
      </c>
      <c r="D33" s="2">
        <f>E33+K33</f>
        <v>76786.529411764699</v>
      </c>
      <c r="E33" s="2">
        <f t="shared" ref="E33:E42" si="8">J33/C33</f>
        <v>54834.470588235294</v>
      </c>
      <c r="F33" s="2">
        <v>1</v>
      </c>
      <c r="G33" s="2">
        <v>656302</v>
      </c>
      <c r="H33" s="2">
        <v>198203</v>
      </c>
      <c r="I33" s="2">
        <v>77681</v>
      </c>
      <c r="J33" s="2">
        <f t="shared" ref="J33:J47" si="9">SUM(G33:I33)</f>
        <v>932186</v>
      </c>
      <c r="K33" s="2">
        <f t="shared" si="7"/>
        <v>21952.058823529413</v>
      </c>
      <c r="L33" s="2">
        <v>1</v>
      </c>
      <c r="M33" s="2"/>
      <c r="N33" s="2">
        <v>13686</v>
      </c>
      <c r="O33" s="2"/>
      <c r="P33" s="2"/>
      <c r="Q33" s="2"/>
      <c r="R33" s="2">
        <v>359499</v>
      </c>
      <c r="S33" s="2"/>
      <c r="T33" s="2">
        <f>SUM(M33:S33)</f>
        <v>373185</v>
      </c>
    </row>
    <row r="34" spans="1:20" ht="89.25" x14ac:dyDescent="0.2">
      <c r="A34" s="17"/>
      <c r="B34" s="3" t="s">
        <v>27</v>
      </c>
      <c r="C34" s="2">
        <v>32</v>
      </c>
      <c r="D34" s="2">
        <f>E34+K34</f>
        <v>74842.0625</v>
      </c>
      <c r="E34" s="2">
        <f t="shared" si="8"/>
        <v>52890</v>
      </c>
      <c r="F34" s="2">
        <v>1.03</v>
      </c>
      <c r="G34" s="2">
        <v>1235392</v>
      </c>
      <c r="H34" s="2">
        <v>373088</v>
      </c>
      <c r="I34" s="2">
        <v>84000</v>
      </c>
      <c r="J34" s="2">
        <f t="shared" si="9"/>
        <v>1692480</v>
      </c>
      <c r="K34" s="2">
        <f t="shared" si="7"/>
        <v>21952.0625</v>
      </c>
      <c r="L34" s="2">
        <v>1.03</v>
      </c>
      <c r="M34" s="2"/>
      <c r="N34" s="2">
        <v>25762</v>
      </c>
      <c r="O34" s="2"/>
      <c r="P34" s="2"/>
      <c r="Q34" s="2"/>
      <c r="R34" s="2">
        <v>676704</v>
      </c>
      <c r="S34" s="2"/>
      <c r="T34" s="2">
        <f>SUM(M34:S34)</f>
        <v>702466</v>
      </c>
    </row>
    <row r="35" spans="1:20" ht="102" x14ac:dyDescent="0.2">
      <c r="A35" s="17"/>
      <c r="B35" s="3" t="s">
        <v>28</v>
      </c>
      <c r="C35" s="2">
        <v>8</v>
      </c>
      <c r="D35" s="2">
        <f>E35+K35</f>
        <v>38039.25</v>
      </c>
      <c r="E35" s="2">
        <f t="shared" si="8"/>
        <v>18699</v>
      </c>
      <c r="F35" s="2">
        <v>1</v>
      </c>
      <c r="G35" s="2">
        <v>87690</v>
      </c>
      <c r="H35" s="2">
        <v>26482</v>
      </c>
      <c r="I35" s="2">
        <v>35420</v>
      </c>
      <c r="J35" s="2">
        <f t="shared" si="9"/>
        <v>149592</v>
      </c>
      <c r="K35" s="2">
        <f t="shared" si="7"/>
        <v>19340.25</v>
      </c>
      <c r="L35" s="2">
        <v>1</v>
      </c>
      <c r="M35" s="2"/>
      <c r="N35" s="2"/>
      <c r="O35" s="2"/>
      <c r="P35" s="2"/>
      <c r="Q35" s="2"/>
      <c r="R35" s="2">
        <v>154722</v>
      </c>
      <c r="S35" s="2"/>
      <c r="T35" s="2">
        <f>SUM(M35:S35)</f>
        <v>154722</v>
      </c>
    </row>
    <row r="36" spans="1:20" ht="63.75" x14ac:dyDescent="0.2">
      <c r="A36" s="17"/>
      <c r="B36" s="3" t="s">
        <v>29</v>
      </c>
      <c r="C36" s="2">
        <v>59</v>
      </c>
      <c r="D36" s="6">
        <f>E36+K36</f>
        <v>35218.118644067799</v>
      </c>
      <c r="E36" s="6">
        <f t="shared" si="8"/>
        <v>15741.389830508475</v>
      </c>
      <c r="F36" s="2">
        <v>1</v>
      </c>
      <c r="G36" s="2">
        <v>646716</v>
      </c>
      <c r="H36" s="2">
        <v>195327</v>
      </c>
      <c r="I36" s="2">
        <v>86699</v>
      </c>
      <c r="J36" s="2">
        <f t="shared" si="9"/>
        <v>928742</v>
      </c>
      <c r="K36" s="2">
        <f t="shared" si="7"/>
        <v>19476.728813559323</v>
      </c>
      <c r="L36" s="2">
        <v>1</v>
      </c>
      <c r="M36" s="2"/>
      <c r="N36" s="2">
        <v>8052</v>
      </c>
      <c r="O36" s="2"/>
      <c r="P36" s="2"/>
      <c r="Q36" s="2"/>
      <c r="R36" s="2">
        <v>1141075</v>
      </c>
      <c r="S36" s="2"/>
      <c r="T36" s="2">
        <f>SUM(M36:S36)</f>
        <v>1149127</v>
      </c>
    </row>
    <row r="37" spans="1:20" ht="102" x14ac:dyDescent="0.2">
      <c r="A37" s="17"/>
      <c r="B37" s="3" t="s">
        <v>30</v>
      </c>
      <c r="C37" s="2">
        <v>6</v>
      </c>
      <c r="D37" s="2">
        <f>E37+K37</f>
        <v>174014</v>
      </c>
      <c r="E37" s="2">
        <f t="shared" si="8"/>
        <v>98675</v>
      </c>
      <c r="F37" s="2">
        <v>1</v>
      </c>
      <c r="G37" s="2">
        <v>401528</v>
      </c>
      <c r="H37" s="2">
        <v>121261</v>
      </c>
      <c r="I37" s="2">
        <v>69261</v>
      </c>
      <c r="J37" s="2">
        <f t="shared" si="9"/>
        <v>592050</v>
      </c>
      <c r="K37" s="2">
        <f t="shared" si="7"/>
        <v>75339</v>
      </c>
      <c r="L37" s="2">
        <v>1</v>
      </c>
      <c r="M37" s="2">
        <v>317852</v>
      </c>
      <c r="N37" s="2">
        <v>18947</v>
      </c>
      <c r="O37" s="2">
        <v>28403</v>
      </c>
      <c r="P37" s="2"/>
      <c r="Q37" s="2"/>
      <c r="R37" s="2">
        <v>86832</v>
      </c>
      <c r="S37" s="2"/>
      <c r="T37" s="2">
        <f>SUM(M37:S37)</f>
        <v>452034</v>
      </c>
    </row>
    <row r="38" spans="1:20" ht="102" x14ac:dyDescent="0.2">
      <c r="A38" s="17"/>
      <c r="B38" s="3" t="s">
        <v>31</v>
      </c>
      <c r="C38" s="2">
        <v>5</v>
      </c>
      <c r="D38" s="2">
        <v>98674.4</v>
      </c>
      <c r="E38" s="2">
        <f t="shared" si="8"/>
        <v>98674.4</v>
      </c>
      <c r="F38" s="2">
        <v>1</v>
      </c>
      <c r="G38" s="2">
        <v>334606</v>
      </c>
      <c r="H38" s="2">
        <v>101051</v>
      </c>
      <c r="I38" s="2">
        <v>57715</v>
      </c>
      <c r="J38" s="2">
        <f t="shared" si="9"/>
        <v>493372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</row>
    <row r="39" spans="1:20" ht="89.25" x14ac:dyDescent="0.2">
      <c r="A39" s="17"/>
      <c r="B39" s="3" t="s">
        <v>32</v>
      </c>
      <c r="C39" s="2">
        <v>74</v>
      </c>
      <c r="D39" s="2">
        <f>E39+K39</f>
        <v>183996.02702702704</v>
      </c>
      <c r="E39" s="2">
        <f t="shared" si="8"/>
        <v>98675.108108108107</v>
      </c>
      <c r="F39" s="2">
        <v>1</v>
      </c>
      <c r="G39" s="2">
        <v>4952177</v>
      </c>
      <c r="H39" s="2">
        <v>1495557</v>
      </c>
      <c r="I39" s="2">
        <v>854224</v>
      </c>
      <c r="J39" s="2">
        <f t="shared" si="9"/>
        <v>7301958</v>
      </c>
      <c r="K39" s="2">
        <f>T39/C39</f>
        <v>85320.91891891892</v>
      </c>
      <c r="L39" s="2">
        <v>1</v>
      </c>
      <c r="M39" s="2">
        <v>3920180</v>
      </c>
      <c r="N39" s="2">
        <v>233680</v>
      </c>
      <c r="O39" s="2">
        <v>350304</v>
      </c>
      <c r="P39" s="2"/>
      <c r="Q39" s="2"/>
      <c r="R39" s="2">
        <v>1564884</v>
      </c>
      <c r="S39" s="2">
        <v>244700</v>
      </c>
      <c r="T39" s="2">
        <f>SUM(M39:S39)</f>
        <v>6313748</v>
      </c>
    </row>
    <row r="40" spans="1:20" ht="102" x14ac:dyDescent="0.2">
      <c r="A40" s="17"/>
      <c r="B40" s="3" t="s">
        <v>33</v>
      </c>
      <c r="C40" s="2">
        <v>29</v>
      </c>
      <c r="D40" s="2">
        <f>E40+K40</f>
        <v>162470.86206896551</v>
      </c>
      <c r="E40" s="2">
        <f t="shared" si="8"/>
        <v>87131.551724137928</v>
      </c>
      <c r="F40" s="2">
        <v>0.93</v>
      </c>
      <c r="G40" s="2">
        <v>1940718</v>
      </c>
      <c r="H40" s="2">
        <v>586097</v>
      </c>
      <c r="I40" s="2"/>
      <c r="J40" s="2">
        <f t="shared" si="9"/>
        <v>2526815</v>
      </c>
      <c r="K40" s="2">
        <f>T40/C40</f>
        <v>75339.31034482758</v>
      </c>
      <c r="L40" s="2">
        <v>0.93</v>
      </c>
      <c r="M40" s="2">
        <v>1536287</v>
      </c>
      <c r="N40" s="2">
        <v>91580</v>
      </c>
      <c r="O40" s="2">
        <v>137282</v>
      </c>
      <c r="P40" s="2"/>
      <c r="Q40" s="2"/>
      <c r="R40" s="2">
        <v>419691</v>
      </c>
      <c r="S40" s="2"/>
      <c r="T40" s="2">
        <f>SUM(M40:S40)</f>
        <v>2184840</v>
      </c>
    </row>
    <row r="41" spans="1:20" ht="102" x14ac:dyDescent="0.2">
      <c r="A41" s="17"/>
      <c r="B41" s="3" t="s">
        <v>34</v>
      </c>
      <c r="C41" s="2">
        <v>11</v>
      </c>
      <c r="D41" s="2">
        <v>87131.45</v>
      </c>
      <c r="E41" s="2">
        <f t="shared" si="8"/>
        <v>87131.454545454544</v>
      </c>
      <c r="F41" s="2">
        <v>1</v>
      </c>
      <c r="G41" s="2">
        <v>736134</v>
      </c>
      <c r="H41" s="2">
        <v>222312</v>
      </c>
      <c r="I41" s="2"/>
      <c r="J41" s="2">
        <f t="shared" si="9"/>
        <v>958446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</row>
    <row r="42" spans="1:20" ht="89.25" x14ac:dyDescent="0.2">
      <c r="A42" s="17"/>
      <c r="B42" s="3" t="s">
        <v>35</v>
      </c>
      <c r="C42" s="2">
        <v>88</v>
      </c>
      <c r="D42" s="2">
        <f>E42+K42</f>
        <v>118960.19318181818</v>
      </c>
      <c r="E42" s="2">
        <f t="shared" si="8"/>
        <v>57912.715909090912</v>
      </c>
      <c r="F42" s="2">
        <v>0.65</v>
      </c>
      <c r="G42" s="2">
        <v>3881437</v>
      </c>
      <c r="H42" s="2">
        <v>1172182</v>
      </c>
      <c r="I42" s="2">
        <v>42700</v>
      </c>
      <c r="J42" s="2">
        <f t="shared" si="9"/>
        <v>5096319</v>
      </c>
      <c r="K42" s="2">
        <f>T42/C42</f>
        <v>61047.477272727272</v>
      </c>
      <c r="L42" s="2">
        <v>0.65</v>
      </c>
      <c r="M42" s="2">
        <v>3920181</v>
      </c>
      <c r="N42" s="2">
        <v>233693</v>
      </c>
      <c r="O42" s="2">
        <v>350311</v>
      </c>
      <c r="P42" s="2"/>
      <c r="Q42" s="2"/>
      <c r="R42" s="2">
        <v>576993</v>
      </c>
      <c r="S42" s="2">
        <v>291000</v>
      </c>
      <c r="T42" s="2">
        <f>SUM(M42:S42)</f>
        <v>5372178</v>
      </c>
    </row>
    <row r="43" spans="1:20" ht="25.5" x14ac:dyDescent="0.2">
      <c r="A43" s="17"/>
      <c r="B43" s="1" t="s">
        <v>37</v>
      </c>
      <c r="C43" s="2">
        <v>70</v>
      </c>
      <c r="D43" s="2">
        <v>2584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f t="shared" si="9"/>
        <v>0</v>
      </c>
      <c r="K43" s="4">
        <f>T43/C43</f>
        <v>2584.2857142857142</v>
      </c>
      <c r="L43" s="2">
        <v>1</v>
      </c>
      <c r="M43" s="2"/>
      <c r="N43" s="2"/>
      <c r="O43" s="2"/>
      <c r="P43" s="2"/>
      <c r="Q43" s="2"/>
      <c r="R43" s="2"/>
      <c r="S43" s="2">
        <v>180900</v>
      </c>
      <c r="T43" s="2">
        <v>180900</v>
      </c>
    </row>
    <row r="44" spans="1:20" ht="280.5" x14ac:dyDescent="0.2">
      <c r="A44" s="16"/>
      <c r="B44" s="5" t="s">
        <v>38</v>
      </c>
      <c r="C44" s="2">
        <v>15</v>
      </c>
      <c r="D44" s="4">
        <f>E44+K44</f>
        <v>773.33333333333337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f t="shared" si="9"/>
        <v>0</v>
      </c>
      <c r="K44" s="4">
        <f>T44/C44</f>
        <v>773.33333333333337</v>
      </c>
      <c r="L44" s="2">
        <v>1</v>
      </c>
      <c r="M44" s="2"/>
      <c r="N44" s="2"/>
      <c r="O44" s="2"/>
      <c r="P44" s="2"/>
      <c r="Q44" s="2"/>
      <c r="R44" s="2"/>
      <c r="S44" s="2">
        <v>11600</v>
      </c>
      <c r="T44" s="2">
        <v>11600</v>
      </c>
    </row>
    <row r="45" spans="1:20" ht="76.5" x14ac:dyDescent="0.2">
      <c r="A45" s="15" t="s">
        <v>41</v>
      </c>
      <c r="B45" s="7" t="s">
        <v>42</v>
      </c>
      <c r="C45" s="2">
        <v>203</v>
      </c>
      <c r="D45" s="4">
        <f>E45+K45</f>
        <v>22573.334975369457</v>
      </c>
      <c r="E45" s="2">
        <v>13129</v>
      </c>
      <c r="F45" s="2">
        <v>1</v>
      </c>
      <c r="G45" s="2">
        <v>1996800</v>
      </c>
      <c r="H45" s="2">
        <v>603000</v>
      </c>
      <c r="I45" s="2">
        <v>65400</v>
      </c>
      <c r="J45" s="2">
        <f t="shared" si="9"/>
        <v>2665200</v>
      </c>
      <c r="K45" s="4">
        <f>T45/C45</f>
        <v>9444.3349753694583</v>
      </c>
      <c r="L45" s="2">
        <v>1</v>
      </c>
      <c r="M45" s="2">
        <v>635100</v>
      </c>
      <c r="N45" s="2">
        <v>83000</v>
      </c>
      <c r="O45" s="2"/>
      <c r="P45" s="2"/>
      <c r="Q45" s="2"/>
      <c r="R45" s="2">
        <v>1199100</v>
      </c>
      <c r="S45" s="2"/>
      <c r="T45" s="2">
        <f>SUM(M45:S45)</f>
        <v>1917200</v>
      </c>
    </row>
    <row r="46" spans="1:20" ht="280.5" x14ac:dyDescent="0.2">
      <c r="A46" s="16"/>
      <c r="B46" s="5" t="s">
        <v>38</v>
      </c>
      <c r="C46" s="2">
        <v>12</v>
      </c>
      <c r="D46" s="2">
        <v>1250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f t="shared" si="9"/>
        <v>0</v>
      </c>
      <c r="K46" s="2">
        <v>1250</v>
      </c>
      <c r="L46" s="2">
        <v>1</v>
      </c>
      <c r="M46" s="2"/>
      <c r="N46" s="2"/>
      <c r="O46" s="2"/>
      <c r="P46" s="2"/>
      <c r="Q46" s="2"/>
      <c r="R46" s="2"/>
      <c r="S46" s="2">
        <v>15000</v>
      </c>
      <c r="T46" s="2">
        <v>15000</v>
      </c>
    </row>
    <row r="47" spans="1:20" ht="76.5" x14ac:dyDescent="0.2">
      <c r="A47" s="15" t="s">
        <v>43</v>
      </c>
      <c r="B47" s="7" t="s">
        <v>44</v>
      </c>
      <c r="C47" s="2">
        <v>276</v>
      </c>
      <c r="D47" s="4">
        <f>E47+K47</f>
        <v>37945</v>
      </c>
      <c r="E47" s="4">
        <f>J47/C47</f>
        <v>12450.36231884058</v>
      </c>
      <c r="F47" s="2">
        <v>0.95</v>
      </c>
      <c r="G47" s="2">
        <v>2566400</v>
      </c>
      <c r="H47" s="2">
        <v>775000</v>
      </c>
      <c r="I47" s="2">
        <v>94900</v>
      </c>
      <c r="J47" s="2">
        <f t="shared" si="9"/>
        <v>3436300</v>
      </c>
      <c r="K47" s="2">
        <f>T47/C47</f>
        <v>25494.63768115942</v>
      </c>
      <c r="L47" s="2">
        <v>0.95</v>
      </c>
      <c r="M47" s="2">
        <v>4450600</v>
      </c>
      <c r="N47" s="2">
        <v>148920</v>
      </c>
      <c r="O47" s="2"/>
      <c r="P47" s="2"/>
      <c r="Q47" s="2"/>
      <c r="R47" s="2">
        <v>2149500</v>
      </c>
      <c r="S47" s="2">
        <v>287500</v>
      </c>
      <c r="T47" s="2">
        <f>SUM(M47:S47)</f>
        <v>7036520</v>
      </c>
    </row>
    <row r="48" spans="1:20" ht="25.5" x14ac:dyDescent="0.2">
      <c r="A48" s="17"/>
      <c r="B48" s="1" t="s">
        <v>37</v>
      </c>
      <c r="C48" s="2">
        <v>50</v>
      </c>
      <c r="D48" s="2">
        <v>168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f>T48/C48</f>
        <v>168</v>
      </c>
      <c r="L48" s="2">
        <v>1</v>
      </c>
      <c r="M48" s="2"/>
      <c r="N48" s="2"/>
      <c r="O48" s="2"/>
      <c r="P48" s="2"/>
      <c r="Q48" s="2"/>
      <c r="R48" s="2"/>
      <c r="S48" s="2">
        <v>8400</v>
      </c>
      <c r="T48" s="2">
        <v>8400</v>
      </c>
    </row>
    <row r="49" spans="1:20" ht="280.5" x14ac:dyDescent="0.2">
      <c r="A49" s="16"/>
      <c r="B49" s="5" t="s">
        <v>38</v>
      </c>
      <c r="C49" s="2">
        <v>25</v>
      </c>
      <c r="D49" s="2">
        <v>10372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f>T49/C49</f>
        <v>10372</v>
      </c>
      <c r="L49" s="2">
        <v>1</v>
      </c>
      <c r="M49" s="2"/>
      <c r="N49" s="2"/>
      <c r="O49" s="2"/>
      <c r="P49" s="2"/>
      <c r="Q49" s="2"/>
      <c r="R49" s="2"/>
      <c r="S49" s="2">
        <v>259300</v>
      </c>
      <c r="T49" s="2">
        <v>259300</v>
      </c>
    </row>
    <row r="50" spans="1:20" ht="76.5" x14ac:dyDescent="0.2">
      <c r="A50" s="15" t="s">
        <v>45</v>
      </c>
      <c r="B50" s="5" t="s">
        <v>46</v>
      </c>
      <c r="C50" s="2">
        <v>24</v>
      </c>
      <c r="D50" s="2">
        <v>193565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4">
        <f>T50/C50</f>
        <v>193564.58333333334</v>
      </c>
      <c r="L50" s="2">
        <v>1</v>
      </c>
      <c r="M50" s="2">
        <v>310500</v>
      </c>
      <c r="N50" s="2">
        <v>190700</v>
      </c>
      <c r="O50" s="2"/>
      <c r="P50" s="2"/>
      <c r="Q50" s="2"/>
      <c r="R50" s="2">
        <v>4144350</v>
      </c>
      <c r="S50" s="2"/>
      <c r="T50" s="2">
        <f>SUM(M50:S50)</f>
        <v>4645550</v>
      </c>
    </row>
    <row r="51" spans="1:20" ht="89.25" x14ac:dyDescent="0.2">
      <c r="A51" s="16"/>
      <c r="B51" s="7" t="s">
        <v>47</v>
      </c>
      <c r="C51" s="2">
        <v>12</v>
      </c>
      <c r="D51" s="2">
        <v>389070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4">
        <f>T51/C51</f>
        <v>389069.75</v>
      </c>
      <c r="L51" s="2">
        <v>1</v>
      </c>
      <c r="M51" s="2">
        <v>310600</v>
      </c>
      <c r="N51" s="2">
        <v>187287</v>
      </c>
      <c r="O51" s="2"/>
      <c r="P51" s="2"/>
      <c r="Q51" s="2"/>
      <c r="R51" s="2">
        <v>4144350</v>
      </c>
      <c r="S51" s="2">
        <v>26600</v>
      </c>
      <c r="T51" s="2">
        <f>SUM(M51:S51)</f>
        <v>4668837</v>
      </c>
    </row>
    <row r="52" spans="1:2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</sheetData>
  <mergeCells count="32">
    <mergeCell ref="A50:A51"/>
    <mergeCell ref="N5:N6"/>
    <mergeCell ref="O5:O6"/>
    <mergeCell ref="P5:P6"/>
    <mergeCell ref="Q5:Q6"/>
    <mergeCell ref="A7:A19"/>
    <mergeCell ref="A20:A32"/>
    <mergeCell ref="A33:A44"/>
    <mergeCell ref="A45:A46"/>
    <mergeCell ref="A47:A49"/>
    <mergeCell ref="S5:S6"/>
    <mergeCell ref="L4:S4"/>
    <mergeCell ref="T4:T6"/>
    <mergeCell ref="E5:E6"/>
    <mergeCell ref="F5:F6"/>
    <mergeCell ref="G5:G6"/>
    <mergeCell ref="H5:H6"/>
    <mergeCell ref="I5:I6"/>
    <mergeCell ref="J5:J6"/>
    <mergeCell ref="L5:L6"/>
    <mergeCell ref="M5:M6"/>
    <mergeCell ref="A1:N1"/>
    <mergeCell ref="P1:R1"/>
    <mergeCell ref="A2:N2"/>
    <mergeCell ref="A3:N3"/>
    <mergeCell ref="A4:A6"/>
    <mergeCell ref="B4:B6"/>
    <mergeCell ref="C4:C6"/>
    <mergeCell ref="D4:D6"/>
    <mergeCell ref="E4:J4"/>
    <mergeCell ref="K4:K6"/>
    <mergeCell ref="R5:R6"/>
  </mergeCells>
  <pageMargins left="0.70866141732283472" right="0.70866141732283472" top="0.74803149606299213" bottom="0.74803149606299213" header="0.31496062992125984" footer="0.31496062992125984"/>
  <pageSetup paperSize="9" scale="65" fitToHeight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2023-04-19T05:21:15Z</cp:lastPrinted>
  <dcterms:created xsi:type="dcterms:W3CDTF">2023-02-20T08:34:09Z</dcterms:created>
  <dcterms:modified xsi:type="dcterms:W3CDTF">2023-04-19T05:22:06Z</dcterms:modified>
</cp:coreProperties>
</file>