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O391" i="1" l="1"/>
  <c r="O383" i="1"/>
  <c r="O382" i="1"/>
  <c r="O381" i="1"/>
  <c r="O376" i="1"/>
  <c r="K373" i="1"/>
  <c r="O373" i="1" s="1"/>
  <c r="H373" i="1"/>
  <c r="K372" i="1"/>
  <c r="H372" i="1"/>
  <c r="O371" i="1"/>
  <c r="K371" i="1"/>
  <c r="H371" i="1"/>
  <c r="K370" i="1"/>
  <c r="O370" i="1" s="1"/>
  <c r="H370" i="1"/>
  <c r="O359" i="1"/>
  <c r="O353" i="1"/>
  <c r="O349" i="1"/>
  <c r="K340" i="1"/>
  <c r="H340" i="1"/>
  <c r="O340" i="1" s="1"/>
  <c r="O320" i="1"/>
  <c r="H317" i="1"/>
  <c r="H316" i="1"/>
  <c r="O312" i="1"/>
  <c r="O311" i="1"/>
  <c r="K310" i="1"/>
  <c r="O310" i="1" s="1"/>
  <c r="O333" i="1" s="1"/>
  <c r="H310" i="1"/>
  <c r="O298" i="1"/>
  <c r="O296" i="1"/>
  <c r="O295" i="1"/>
  <c r="O294" i="1"/>
  <c r="O293" i="1"/>
  <c r="O292" i="1"/>
  <c r="O289" i="1" s="1"/>
  <c r="O291" i="1"/>
  <c r="O290" i="1"/>
  <c r="O285" i="1"/>
  <c r="O283" i="1"/>
  <c r="O282" i="1"/>
  <c r="O281" i="1"/>
  <c r="O280" i="1"/>
  <c r="O279" i="1"/>
  <c r="N276" i="1"/>
  <c r="E276" i="1"/>
  <c r="O276" i="1" s="1"/>
  <c r="N275" i="1"/>
  <c r="E275" i="1"/>
  <c r="O275" i="1" s="1"/>
  <c r="N274" i="1"/>
  <c r="K274" i="1"/>
  <c r="H274" i="1"/>
  <c r="E274" i="1"/>
  <c r="O274" i="1" s="1"/>
  <c r="N263" i="1"/>
  <c r="H263" i="1"/>
  <c r="O263" i="1" s="1"/>
  <c r="O262" i="1"/>
  <c r="N262" i="1"/>
  <c r="H262" i="1"/>
  <c r="O261" i="1"/>
  <c r="N261" i="1"/>
  <c r="H261" i="1"/>
  <c r="N260" i="1"/>
  <c r="H260" i="1"/>
  <c r="O260" i="1" s="1"/>
  <c r="N259" i="1"/>
  <c r="E259" i="1"/>
  <c r="O259" i="1" s="1"/>
  <c r="O258" i="1"/>
  <c r="N258" i="1"/>
  <c r="E258" i="1"/>
  <c r="O257" i="1"/>
  <c r="N257" i="1"/>
  <c r="K257" i="1"/>
  <c r="E257" i="1"/>
  <c r="O256" i="1"/>
  <c r="N256" i="1"/>
  <c r="K256" i="1"/>
  <c r="E256" i="1"/>
  <c r="O255" i="1"/>
  <c r="N255" i="1"/>
  <c r="K255" i="1"/>
  <c r="H255" i="1"/>
  <c r="O254" i="1"/>
  <c r="N254" i="1"/>
  <c r="K254" i="1"/>
  <c r="H254" i="1"/>
  <c r="O253" i="1"/>
  <c r="N253" i="1"/>
  <c r="E253" i="1"/>
  <c r="N252" i="1"/>
  <c r="K252" i="1"/>
  <c r="H252" i="1"/>
  <c r="E252" i="1"/>
  <c r="O252" i="1" s="1"/>
  <c r="N251" i="1"/>
  <c r="K251" i="1"/>
  <c r="H251" i="1"/>
  <c r="E251" i="1"/>
  <c r="O251" i="1" s="1"/>
  <c r="N250" i="1"/>
  <c r="K250" i="1"/>
  <c r="H250" i="1"/>
  <c r="E250" i="1"/>
  <c r="O250" i="1" s="1"/>
  <c r="N249" i="1"/>
  <c r="K249" i="1"/>
  <c r="H249" i="1"/>
  <c r="E249" i="1"/>
  <c r="O249" i="1" s="1"/>
  <c r="N248" i="1"/>
  <c r="K248" i="1"/>
  <c r="H248" i="1"/>
  <c r="E248" i="1"/>
  <c r="O248" i="1" s="1"/>
  <c r="O246" i="1"/>
  <c r="O245" i="1"/>
  <c r="N243" i="1"/>
  <c r="E243" i="1"/>
  <c r="O243" i="1" s="1"/>
  <c r="O242" i="1"/>
  <c r="N242" i="1"/>
  <c r="E242" i="1"/>
  <c r="O241" i="1"/>
  <c r="N241" i="1"/>
  <c r="E241" i="1"/>
  <c r="K239" i="1"/>
  <c r="E239" i="1"/>
  <c r="O239" i="1" s="1"/>
  <c r="B239" i="1"/>
  <c r="N238" i="1"/>
  <c r="K238" i="1"/>
  <c r="E238" i="1"/>
  <c r="O238" i="1" s="1"/>
  <c r="N237" i="1"/>
  <c r="K237" i="1"/>
  <c r="E237" i="1"/>
  <c r="O237" i="1" s="1"/>
  <c r="N236" i="1"/>
  <c r="K236" i="1"/>
  <c r="E236" i="1"/>
  <c r="O236" i="1" s="1"/>
  <c r="K235" i="1"/>
  <c r="O234" i="1"/>
  <c r="N234" i="1"/>
  <c r="H234" i="1"/>
  <c r="N233" i="1"/>
  <c r="H233" i="1"/>
  <c r="O233" i="1" s="1"/>
  <c r="H232" i="1"/>
  <c r="O232" i="1" s="1"/>
  <c r="H231" i="1"/>
  <c r="O231" i="1" s="1"/>
  <c r="N230" i="1"/>
  <c r="E230" i="1"/>
  <c r="O230" i="1" s="1"/>
  <c r="O229" i="1"/>
  <c r="N229" i="1"/>
  <c r="E229" i="1"/>
  <c r="O228" i="1"/>
  <c r="N228" i="1"/>
  <c r="E228" i="1"/>
  <c r="N227" i="1"/>
  <c r="E227" i="1"/>
  <c r="O227" i="1" s="1"/>
  <c r="N226" i="1"/>
  <c r="H226" i="1"/>
  <c r="E226" i="1"/>
  <c r="O226" i="1" s="1"/>
  <c r="N225" i="1"/>
  <c r="H225" i="1"/>
  <c r="E225" i="1"/>
  <c r="O225" i="1" s="1"/>
  <c r="N224" i="1"/>
  <c r="E224" i="1"/>
  <c r="O224" i="1" s="1"/>
  <c r="N223" i="1"/>
  <c r="K223" i="1"/>
  <c r="H223" i="1"/>
  <c r="E223" i="1"/>
  <c r="O223" i="1" s="1"/>
  <c r="N222" i="1"/>
  <c r="K222" i="1"/>
  <c r="H222" i="1"/>
  <c r="E222" i="1"/>
  <c r="O222" i="1" s="1"/>
  <c r="N221" i="1"/>
  <c r="K221" i="1"/>
  <c r="H221" i="1"/>
  <c r="E221" i="1"/>
  <c r="O221" i="1" s="1"/>
  <c r="N220" i="1"/>
  <c r="K220" i="1"/>
  <c r="H220" i="1"/>
  <c r="E220" i="1"/>
  <c r="O220" i="1" s="1"/>
  <c r="N219" i="1"/>
  <c r="K219" i="1"/>
  <c r="H219" i="1"/>
  <c r="E219" i="1"/>
  <c r="O219" i="1" s="1"/>
  <c r="O206" i="1"/>
  <c r="O205" i="1"/>
  <c r="O204" i="1"/>
  <c r="O203" i="1"/>
  <c r="O202" i="1"/>
  <c r="O201" i="1"/>
  <c r="O199" i="1" s="1"/>
  <c r="O200" i="1"/>
  <c r="O196" i="1"/>
  <c r="O192" i="1"/>
  <c r="O191" i="1"/>
  <c r="O190" i="1"/>
  <c r="O189" i="1"/>
  <c r="O187" i="1"/>
  <c r="O186" i="1" s="1"/>
  <c r="O183" i="1"/>
  <c r="O182" i="1"/>
  <c r="O179" i="1"/>
  <c r="O177" i="1"/>
  <c r="O176" i="1"/>
  <c r="O175" i="1"/>
  <c r="O174" i="1"/>
  <c r="O173" i="1"/>
  <c r="O172" i="1"/>
  <c r="O169" i="1"/>
  <c r="O167" i="1"/>
  <c r="O166" i="1"/>
  <c r="O165" i="1"/>
  <c r="O163" i="1"/>
  <c r="O160" i="1"/>
  <c r="N160" i="1"/>
  <c r="H160" i="1"/>
  <c r="O159" i="1"/>
  <c r="N159" i="1"/>
  <c r="H159" i="1"/>
  <c r="N158" i="1"/>
  <c r="H158" i="1"/>
  <c r="E158" i="1"/>
  <c r="O158" i="1" s="1"/>
  <c r="N157" i="1"/>
  <c r="H157" i="1"/>
  <c r="E157" i="1"/>
  <c r="O157" i="1" s="1"/>
  <c r="H156" i="1"/>
  <c r="E156" i="1"/>
  <c r="N155" i="1"/>
  <c r="E155" i="1"/>
  <c r="H154" i="1"/>
  <c r="E154" i="1"/>
  <c r="O154" i="1" s="1"/>
  <c r="N153" i="1"/>
  <c r="E153" i="1"/>
  <c r="O153" i="1" s="1"/>
  <c r="O152" i="1"/>
  <c r="N152" i="1"/>
  <c r="H152" i="1"/>
  <c r="E152" i="1"/>
  <c r="O151" i="1"/>
  <c r="N151" i="1"/>
  <c r="H151" i="1"/>
  <c r="E151" i="1"/>
  <c r="O150" i="1"/>
  <c r="N150" i="1"/>
  <c r="H150" i="1"/>
  <c r="E150" i="1"/>
  <c r="O149" i="1"/>
  <c r="N149" i="1"/>
  <c r="H149" i="1"/>
  <c r="E149" i="1"/>
  <c r="O145" i="1"/>
  <c r="N145" i="1"/>
  <c r="H145" i="1"/>
  <c r="O144" i="1"/>
  <c r="N144" i="1"/>
  <c r="H144" i="1"/>
  <c r="N143" i="1"/>
  <c r="E143" i="1"/>
  <c r="O143" i="1" s="1"/>
  <c r="N142" i="1"/>
  <c r="E142" i="1"/>
  <c r="O142" i="1" s="1"/>
  <c r="O141" i="1"/>
  <c r="N141" i="1"/>
  <c r="E141" i="1"/>
  <c r="O140" i="1"/>
  <c r="N140" i="1"/>
  <c r="E140" i="1"/>
  <c r="N139" i="1"/>
  <c r="H139" i="1"/>
  <c r="O139" i="1" s="1"/>
  <c r="N138" i="1"/>
  <c r="E138" i="1"/>
  <c r="O138" i="1" s="1"/>
  <c r="O137" i="1"/>
  <c r="N137" i="1"/>
  <c r="H137" i="1"/>
  <c r="E137" i="1"/>
  <c r="O136" i="1"/>
  <c r="N136" i="1"/>
  <c r="H136" i="1"/>
  <c r="E136" i="1"/>
  <c r="O135" i="1"/>
  <c r="N135" i="1"/>
  <c r="H135" i="1"/>
  <c r="E135" i="1"/>
  <c r="O134" i="1"/>
  <c r="N134" i="1"/>
  <c r="H134" i="1"/>
  <c r="E134" i="1"/>
  <c r="O133" i="1"/>
  <c r="N133" i="1"/>
  <c r="H133" i="1"/>
  <c r="E133" i="1"/>
  <c r="O132" i="1"/>
  <c r="N132" i="1"/>
  <c r="H132" i="1"/>
  <c r="E132" i="1"/>
  <c r="O130" i="1"/>
  <c r="N130" i="1"/>
  <c r="E130" i="1"/>
  <c r="O129" i="1"/>
  <c r="N129" i="1"/>
  <c r="E129" i="1"/>
  <c r="N128" i="1"/>
  <c r="E128" i="1"/>
  <c r="O128" i="1" s="1"/>
  <c r="N126" i="1"/>
  <c r="E126" i="1"/>
  <c r="O126" i="1" s="1"/>
  <c r="O125" i="1"/>
  <c r="N125" i="1"/>
  <c r="E125" i="1"/>
  <c r="O124" i="1"/>
  <c r="N124" i="1"/>
  <c r="E124" i="1"/>
  <c r="E123" i="1"/>
  <c r="O123" i="1" s="1"/>
  <c r="O121" i="1"/>
  <c r="N121" i="1"/>
  <c r="H121" i="1"/>
  <c r="O120" i="1"/>
  <c r="N120" i="1"/>
  <c r="H120" i="1"/>
  <c r="N119" i="1"/>
  <c r="H119" i="1"/>
  <c r="O119" i="1" s="1"/>
  <c r="N118" i="1"/>
  <c r="H118" i="1"/>
  <c r="O118" i="1" s="1"/>
  <c r="O117" i="1"/>
  <c r="N117" i="1"/>
  <c r="E117" i="1"/>
  <c r="O116" i="1"/>
  <c r="N116" i="1"/>
  <c r="E116" i="1"/>
  <c r="N115" i="1"/>
  <c r="E115" i="1"/>
  <c r="O115" i="1" s="1"/>
  <c r="N114" i="1"/>
  <c r="H114" i="1"/>
  <c r="E114" i="1"/>
  <c r="O114" i="1" s="1"/>
  <c r="N113" i="1"/>
  <c r="K113" i="1"/>
  <c r="H113" i="1"/>
  <c r="O113" i="1" s="1"/>
  <c r="N112" i="1"/>
  <c r="K112" i="1"/>
  <c r="H112" i="1"/>
  <c r="O112" i="1" s="1"/>
  <c r="E111" i="1"/>
  <c r="N110" i="1"/>
  <c r="H110" i="1"/>
  <c r="E110" i="1"/>
  <c r="O110" i="1" s="1"/>
  <c r="N109" i="1"/>
  <c r="E109" i="1"/>
  <c r="O109" i="1" s="1"/>
  <c r="N108" i="1"/>
  <c r="K108" i="1"/>
  <c r="E108" i="1"/>
  <c r="O108" i="1" s="1"/>
  <c r="N107" i="1"/>
  <c r="K107" i="1"/>
  <c r="H107" i="1"/>
  <c r="E107" i="1"/>
  <c r="O107" i="1" s="1"/>
  <c r="N106" i="1"/>
  <c r="K106" i="1"/>
  <c r="H106" i="1"/>
  <c r="E106" i="1"/>
  <c r="O106" i="1" s="1"/>
  <c r="N105" i="1"/>
  <c r="K105" i="1"/>
  <c r="H105" i="1"/>
  <c r="E105" i="1"/>
  <c r="O105" i="1" s="1"/>
  <c r="N104" i="1"/>
  <c r="K104" i="1"/>
  <c r="H104" i="1"/>
  <c r="E104" i="1"/>
  <c r="O104" i="1" s="1"/>
  <c r="O91" i="1"/>
  <c r="O90" i="1"/>
  <c r="O89" i="1"/>
  <c r="O88" i="1"/>
  <c r="O87" i="1"/>
  <c r="O86" i="1"/>
  <c r="O85" i="1"/>
  <c r="O84" i="1" s="1"/>
  <c r="O83" i="1"/>
  <c r="O82" i="1"/>
  <c r="D80" i="1"/>
  <c r="O80" i="1" s="1"/>
  <c r="O77" i="1"/>
  <c r="N76" i="1"/>
  <c r="J76" i="1"/>
  <c r="G76" i="1"/>
  <c r="D76" i="1"/>
  <c r="O76" i="1" s="1"/>
  <c r="N75" i="1"/>
  <c r="J75" i="1"/>
  <c r="G75" i="1"/>
  <c r="D75" i="1"/>
  <c r="O75" i="1" s="1"/>
  <c r="N74" i="1"/>
  <c r="J74" i="1"/>
  <c r="G74" i="1"/>
  <c r="D74" i="1"/>
  <c r="O74" i="1" s="1"/>
  <c r="O73" i="1"/>
  <c r="N72" i="1"/>
  <c r="J72" i="1"/>
  <c r="G72" i="1"/>
  <c r="D72" i="1"/>
  <c r="O72" i="1" s="1"/>
  <c r="N71" i="1"/>
  <c r="J71" i="1"/>
  <c r="G71" i="1"/>
  <c r="D71" i="1"/>
  <c r="O71" i="1" s="1"/>
  <c r="N70" i="1"/>
  <c r="J70" i="1"/>
  <c r="G70" i="1"/>
  <c r="D70" i="1"/>
  <c r="O70" i="1" s="1"/>
  <c r="N69" i="1"/>
  <c r="J69" i="1"/>
  <c r="G69" i="1"/>
  <c r="D69" i="1"/>
  <c r="O69" i="1" s="1"/>
  <c r="O63" i="1"/>
  <c r="O53" i="1"/>
  <c r="O51" i="1"/>
  <c r="O50" i="1"/>
  <c r="O49" i="1"/>
  <c r="O48" i="1"/>
  <c r="O47" i="1"/>
  <c r="O45" i="1"/>
  <c r="N41" i="1"/>
  <c r="K41" i="1"/>
  <c r="H41" i="1"/>
  <c r="E41" i="1"/>
  <c r="O41" i="1" s="1"/>
  <c r="N40" i="1"/>
  <c r="K40" i="1"/>
  <c r="H40" i="1"/>
  <c r="E40" i="1"/>
  <c r="O40" i="1" s="1"/>
  <c r="H33" i="1"/>
  <c r="O33" i="1" s="1"/>
  <c r="O30" i="1"/>
  <c r="H29" i="1"/>
  <c r="O29" i="1" s="1"/>
  <c r="H28" i="1"/>
  <c r="O28" i="1" s="1"/>
  <c r="E27" i="1"/>
  <c r="O27" i="1" s="1"/>
  <c r="E26" i="1"/>
  <c r="O26" i="1" s="1"/>
  <c r="E25" i="1"/>
  <c r="O25" i="1" s="1"/>
  <c r="E24" i="1"/>
  <c r="O24" i="1" s="1"/>
  <c r="E23" i="1"/>
  <c r="O23" i="1" s="1"/>
  <c r="E22" i="1"/>
  <c r="O22" i="1" s="1"/>
  <c r="N21" i="1"/>
  <c r="H21" i="1"/>
  <c r="O21" i="1" s="1"/>
  <c r="O20" i="1"/>
  <c r="N20" i="1"/>
  <c r="K20" i="1"/>
  <c r="H20" i="1"/>
  <c r="O19" i="1"/>
  <c r="N19" i="1"/>
  <c r="K19" i="1"/>
  <c r="H19" i="1"/>
  <c r="O18" i="1"/>
  <c r="E18" i="1"/>
  <c r="E17" i="1"/>
  <c r="O17" i="1" s="1"/>
  <c r="O16" i="1"/>
  <c r="H16" i="1"/>
  <c r="E16" i="1"/>
  <c r="N15" i="1"/>
  <c r="K15" i="1"/>
  <c r="H15" i="1"/>
  <c r="E15" i="1"/>
  <c r="O15" i="1" s="1"/>
  <c r="N14" i="1"/>
  <c r="K14" i="1"/>
  <c r="H14" i="1"/>
  <c r="E14" i="1"/>
  <c r="E10" i="1" s="1"/>
  <c r="E35" i="1" s="1"/>
  <c r="N13" i="1"/>
  <c r="K13" i="1"/>
  <c r="H13" i="1"/>
  <c r="E13" i="1"/>
  <c r="O13" i="1" s="1"/>
  <c r="N12" i="1"/>
  <c r="K12" i="1"/>
  <c r="K10" i="1" s="1"/>
  <c r="K35" i="1" s="1"/>
  <c r="H12" i="1"/>
  <c r="H10" i="1" s="1"/>
  <c r="H35" i="1" s="1"/>
  <c r="E12" i="1"/>
  <c r="O12" i="1" s="1"/>
  <c r="N11" i="1"/>
  <c r="K11" i="1"/>
  <c r="H11" i="1"/>
  <c r="E11" i="1"/>
  <c r="O11" i="1" s="1"/>
  <c r="O103" i="1" l="1"/>
  <c r="O208" i="1" s="1"/>
  <c r="O218" i="1"/>
  <c r="O303" i="1" s="1"/>
  <c r="O10" i="1"/>
  <c r="O94" i="1" s="1"/>
  <c r="O35" i="1"/>
  <c r="O369" i="1"/>
  <c r="O14" i="1"/>
</calcChain>
</file>

<file path=xl/sharedStrings.xml><?xml version="1.0" encoding="utf-8"?>
<sst xmlns="http://schemas.openxmlformats.org/spreadsheetml/2006/main" count="587" uniqueCount="236">
  <si>
    <t>Приложение 1 к постановлению</t>
  </si>
  <si>
    <t>Администрации Парфинского</t>
  </si>
  <si>
    <t xml:space="preserve">Финансовое обеспечение выполнения муниципального задания для автономных учреждений </t>
  </si>
  <si>
    <t>Парфинского муниципального района на 2023 год</t>
  </si>
  <si>
    <t>Муниципальное автономное общеобразовательное учреждение "Средняя  школа п.Парфино"</t>
  </si>
  <si>
    <t>МАОУ СШ п.Парфино</t>
  </si>
  <si>
    <t xml:space="preserve">        1 ступень</t>
  </si>
  <si>
    <t xml:space="preserve">             2 ступень</t>
  </si>
  <si>
    <t>3 ступень</t>
  </si>
  <si>
    <t xml:space="preserve">Итого </t>
  </si>
  <si>
    <t>расч.число</t>
  </si>
  <si>
    <t>норматив</t>
  </si>
  <si>
    <t>Сумма</t>
  </si>
  <si>
    <t>расч.</t>
  </si>
  <si>
    <t>расчетное</t>
  </si>
  <si>
    <t>сумма</t>
  </si>
  <si>
    <t>число</t>
  </si>
  <si>
    <t>(тыс.руб.)</t>
  </si>
  <si>
    <t>ФЗП</t>
  </si>
  <si>
    <t>Общая часть базов. Фонда</t>
  </si>
  <si>
    <t>Базов.фонд АУП</t>
  </si>
  <si>
    <t>Стимулирующая и компенсационная части фонда заработной платы</t>
  </si>
  <si>
    <t>Прочие работники</t>
  </si>
  <si>
    <t>Внеурочка начальные классы</t>
  </si>
  <si>
    <t>Общая часть базов. Фонда с  детьми ОВЗ</t>
  </si>
  <si>
    <t>Внеурочка основные классы</t>
  </si>
  <si>
    <t>Логопед базовый фонд</t>
  </si>
  <si>
    <t>Психолог базовый фонд</t>
  </si>
  <si>
    <t>Индивидуальное обучение базовый фонд</t>
  </si>
  <si>
    <t>Дополнительно до ЦП педработникам</t>
  </si>
  <si>
    <t>Проведение ГИА</t>
  </si>
  <si>
    <t>Навигаторы детства</t>
  </si>
  <si>
    <t>Доплата до МРОТ</t>
  </si>
  <si>
    <t>Начисления на оплату труда</t>
  </si>
  <si>
    <t>"Успех каждого ребенка" ФОТ</t>
  </si>
  <si>
    <t>Учитель для России ФОТ</t>
  </si>
  <si>
    <t>Учебные расходы</t>
  </si>
  <si>
    <t>Материальные затр.</t>
  </si>
  <si>
    <t>Услуги связи по дистанционному обучению</t>
  </si>
  <si>
    <t>Содержание имущества</t>
  </si>
  <si>
    <t>Медосмотр работников</t>
  </si>
  <si>
    <t>Налоги</t>
  </si>
  <si>
    <t>налог на имущ-во</t>
  </si>
  <si>
    <t>налог на землю</t>
  </si>
  <si>
    <t>налог на транспорт</t>
  </si>
  <si>
    <t>Содержание транспорта</t>
  </si>
  <si>
    <t>2 автобуса</t>
  </si>
  <si>
    <t>Зарплата водителя с начислениями</t>
  </si>
  <si>
    <t>Подвоз ГСМ</t>
  </si>
  <si>
    <t>214 дн</t>
  </si>
  <si>
    <t>34662 км</t>
  </si>
  <si>
    <t>Классное руководство областной бюджет</t>
  </si>
  <si>
    <t>ФОТ</t>
  </si>
  <si>
    <t>Классное руководство федерал.</t>
  </si>
  <si>
    <t>Участие в проекте "Современная школа"</t>
  </si>
  <si>
    <t>Обеспечение бланками документов об образовании</t>
  </si>
  <si>
    <t>Коммунальные услуги</t>
  </si>
  <si>
    <t>Отопление</t>
  </si>
  <si>
    <t>922,2 Гкл</t>
  </si>
  <si>
    <t>Эл.энергия</t>
  </si>
  <si>
    <t>71250 квт</t>
  </si>
  <si>
    <t>Водоснабжение</t>
  </si>
  <si>
    <t>1421м3</t>
  </si>
  <si>
    <t>Водоотведение</t>
  </si>
  <si>
    <t>Коммунальные услуги резерв</t>
  </si>
  <si>
    <t>Летний труд и отдых учащихся</t>
  </si>
  <si>
    <t>170 детей</t>
  </si>
  <si>
    <t>Мероприятия, олимпиады</t>
  </si>
  <si>
    <t>Текущий ремонт</t>
  </si>
  <si>
    <t>Безопасность учреждения</t>
  </si>
  <si>
    <t>АПС</t>
  </si>
  <si>
    <t>КЭВП</t>
  </si>
  <si>
    <t>Питание детей 1-4 классов</t>
  </si>
  <si>
    <t>165д/дн</t>
  </si>
  <si>
    <t>Дошкольное отделение</t>
  </si>
  <si>
    <t>Общеобразовательные группы</t>
  </si>
  <si>
    <t>Компенсирующие группы</t>
  </si>
  <si>
    <t>Кратковременные группы</t>
  </si>
  <si>
    <t>ИТОГО</t>
  </si>
  <si>
    <t>ясли</t>
  </si>
  <si>
    <t>сад</t>
  </si>
  <si>
    <t xml:space="preserve">Расчетное </t>
  </si>
  <si>
    <t>(руб.)</t>
  </si>
  <si>
    <t>Мл.воспитатель</t>
  </si>
  <si>
    <t>Дополнительно на ЦП</t>
  </si>
  <si>
    <t>Прочий персонал</t>
  </si>
  <si>
    <t>Дополнительно до МРОТ</t>
  </si>
  <si>
    <t>Начисления на выплаты по оплате труда</t>
  </si>
  <si>
    <t>Медосмотр</t>
  </si>
  <si>
    <t>материальные затраты</t>
  </si>
  <si>
    <t>содержание имущества</t>
  </si>
  <si>
    <t>налог на иммущ-во</t>
  </si>
  <si>
    <t>Питание воспитанников</t>
  </si>
  <si>
    <t>538,21 Гкл</t>
  </si>
  <si>
    <t>85 Гкал</t>
  </si>
  <si>
    <t>146500 квт</t>
  </si>
  <si>
    <t>1837,72 м3</t>
  </si>
  <si>
    <t>Текущий ремонт в ДОУ</t>
  </si>
  <si>
    <t>Проект "Наш выбор"</t>
  </si>
  <si>
    <t>Муниципальное автономное  общеобразовательное учреждение "Средняя  школа п.Пола"</t>
  </si>
  <si>
    <t>МАОУСШ п.Пола</t>
  </si>
  <si>
    <t>0,248</t>
  </si>
  <si>
    <t>Дошкольная группа</t>
  </si>
  <si>
    <t>(присмотр и уход)</t>
  </si>
  <si>
    <t>(содержание зданий и сооружений)</t>
  </si>
  <si>
    <t>Филиал в д.Н.Деревня</t>
  </si>
  <si>
    <t>Филиал в д.Лажины</t>
  </si>
  <si>
    <t>печное отопление</t>
  </si>
  <si>
    <t>Дополнительно до ЦП педработникам ДОУ</t>
  </si>
  <si>
    <t>Дополнительно до ЦП педработникам школы</t>
  </si>
  <si>
    <t>Доплата до МРОТ в ДОУ</t>
  </si>
  <si>
    <t>5,5% увелич.с 1.10.23</t>
  </si>
  <si>
    <t>Доплата до МРОТ в школах</t>
  </si>
  <si>
    <t>Учебные расходы ДОУ</t>
  </si>
  <si>
    <t>Материальные затраты ДОУ</t>
  </si>
  <si>
    <t>школа</t>
  </si>
  <si>
    <t>ДОУ</t>
  </si>
  <si>
    <t>Налоги ДОУ</t>
  </si>
  <si>
    <t>Питание дошкольников</t>
  </si>
  <si>
    <t>3 автобуса</t>
  </si>
  <si>
    <t>начисления 30,2 %</t>
  </si>
  <si>
    <t>59064 км</t>
  </si>
  <si>
    <t>Софинансирование подвоза</t>
  </si>
  <si>
    <t>Классное руководство обл.бюджет</t>
  </si>
  <si>
    <t>начисления 30,2%</t>
  </si>
  <si>
    <t>Классное руководство фед.бюджет</t>
  </si>
  <si>
    <t>"Интернет"</t>
  </si>
  <si>
    <t>3 здания</t>
  </si>
  <si>
    <t>Питание учащихся 1-4 классов</t>
  </si>
  <si>
    <t>дети</t>
  </si>
  <si>
    <t>140д/дн</t>
  </si>
  <si>
    <t>(школа с филиалами)</t>
  </si>
  <si>
    <t>943,34 Гкл</t>
  </si>
  <si>
    <t>81Гкл</t>
  </si>
  <si>
    <t>84970 квт</t>
  </si>
  <si>
    <t>1217,75м3</t>
  </si>
  <si>
    <t>твердое топливо</t>
  </si>
  <si>
    <t>18 м3</t>
  </si>
  <si>
    <t>Мероприятия с детьми</t>
  </si>
  <si>
    <t>Матзатраты для "Точки роста"</t>
  </si>
  <si>
    <t>(ДОУ)</t>
  </si>
  <si>
    <t>275,77 Гкл</t>
  </si>
  <si>
    <t>28286 квт</t>
  </si>
  <si>
    <t>630,85м3</t>
  </si>
  <si>
    <t>630,85 м3</t>
  </si>
  <si>
    <t>Проект "Современная школа"</t>
  </si>
  <si>
    <t>матзатр.</t>
  </si>
  <si>
    <t>обучение</t>
  </si>
  <si>
    <t>текущий ремонт</t>
  </si>
  <si>
    <t>Текущий ремонт кабинета в филиале д.Н.Деревня</t>
  </si>
  <si>
    <t>Муниципальное автономное общеобразовательное учреждение основная  школа д.Федорково</t>
  </si>
  <si>
    <t>МАОУ ОШ д.Федорково</t>
  </si>
  <si>
    <t>Общая часть базового ФОТ</t>
  </si>
  <si>
    <t>Фонд стимулирования педработников</t>
  </si>
  <si>
    <t>Доплата до ЦП школы</t>
  </si>
  <si>
    <t>Доплата до ЦП ДОУ</t>
  </si>
  <si>
    <t>Филиал в д.Сергеево</t>
  </si>
  <si>
    <t>Резерв 5,5% с 1.10.2023</t>
  </si>
  <si>
    <t>Учебные расходы школы</t>
  </si>
  <si>
    <t>Учебные расходы дошк. Группа</t>
  </si>
  <si>
    <t>Материальные затр. Школа</t>
  </si>
  <si>
    <t>Школа</t>
  </si>
  <si>
    <t>1 автобус</t>
  </si>
  <si>
    <t xml:space="preserve">софин-е </t>
  </si>
  <si>
    <t>14552 км</t>
  </si>
  <si>
    <t>Бланки документов</t>
  </si>
  <si>
    <t>2 здания</t>
  </si>
  <si>
    <t>489,32 Гкл</t>
  </si>
  <si>
    <t>397,63Гкл</t>
  </si>
  <si>
    <t>126500 квт</t>
  </si>
  <si>
    <t>1434,71м3</t>
  </si>
  <si>
    <t>354,93м3</t>
  </si>
  <si>
    <t>Мероприятия с обучающимися</t>
  </si>
  <si>
    <t>"Точка роста" матзатраты</t>
  </si>
  <si>
    <t>ЦОС матзатраты</t>
  </si>
  <si>
    <t>Горячее питание 1-4 классы</t>
  </si>
  <si>
    <t>Муниципальное автономное учреждение дополнительного образования  ЦДТ п.Парфино</t>
  </si>
  <si>
    <t>число детей в озрасте от 5 до 17 лет</t>
  </si>
  <si>
    <t>АУП</t>
  </si>
  <si>
    <t>ПФДО</t>
  </si>
  <si>
    <t>5,5% с 1.10.23</t>
  </si>
  <si>
    <t>Проект "Успех каждого ребенка"</t>
  </si>
  <si>
    <t>Итого сумма (тыс.руб.)</t>
  </si>
  <si>
    <t>Фонд оплаты труда</t>
  </si>
  <si>
    <t>городская местность</t>
  </si>
  <si>
    <t>дополнительно на ЦП</t>
  </si>
  <si>
    <t>дополнительно до МРОТ</t>
  </si>
  <si>
    <t>Начисления на</t>
  </si>
  <si>
    <t>оплату труда</t>
  </si>
  <si>
    <t>Межбюджетные трансферты на ЦП</t>
  </si>
  <si>
    <t>начисления на оплату труда</t>
  </si>
  <si>
    <t>Материальные</t>
  </si>
  <si>
    <t>затраты</t>
  </si>
  <si>
    <t>116,81 Гкл</t>
  </si>
  <si>
    <t>2800кВт</t>
  </si>
  <si>
    <t>103,4 м3</t>
  </si>
  <si>
    <t>Коммунальные   услуги резерв</t>
  </si>
  <si>
    <t>Муниципальное автономное учреждение "Центр финансово-экономического, технического и методического сопровождения ОУ"</t>
  </si>
  <si>
    <t>Штат.расписание</t>
  </si>
  <si>
    <t>ФОТ вгод</t>
  </si>
  <si>
    <t>числ.специалист.</t>
  </si>
  <si>
    <t>числен.прочего персонала</t>
  </si>
  <si>
    <t>дополнит.до МРОТ</t>
  </si>
  <si>
    <t>Услуги связи</t>
  </si>
  <si>
    <t>Транспортные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</si>
  <si>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</si>
  <si>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</si>
  <si>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</si>
  <si>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Субвенция по  содержанию штатной единицы</t>
  </si>
  <si>
    <t>Заработная плата</t>
  </si>
  <si>
    <t>Начисления  на оплату труда</t>
  </si>
  <si>
    <t>87,82 Гкл</t>
  </si>
  <si>
    <t>22600 квт</t>
  </si>
  <si>
    <t>72,9 м3</t>
  </si>
  <si>
    <t xml:space="preserve">Текущий ремонт </t>
  </si>
  <si>
    <t>Обслуживание АПС</t>
  </si>
  <si>
    <t>Муниципальное автономное учреждение дополнительного образования  "ДЮСШ п.Парфино"</t>
  </si>
  <si>
    <t>число уч-ся</t>
  </si>
  <si>
    <t>в т.ч.</t>
  </si>
  <si>
    <t>1ст. Шахматы</t>
  </si>
  <si>
    <t>ГТО</t>
  </si>
  <si>
    <t>ЦП</t>
  </si>
  <si>
    <t>МРОТ</t>
  </si>
  <si>
    <t>5,5% с 1.10.2023</t>
  </si>
  <si>
    <t xml:space="preserve">Дополнительно </t>
  </si>
  <si>
    <t>4217,3*30,2=1273,6</t>
  </si>
  <si>
    <t>Межбюджетные трансферты на ЦП по педработникам</t>
  </si>
  <si>
    <t>Материальные затраты</t>
  </si>
  <si>
    <t>содерж.имущ-ва</t>
  </si>
  <si>
    <t>449,9 Гкл</t>
  </si>
  <si>
    <t>148,57Гкл</t>
  </si>
  <si>
    <t>19000 квт</t>
  </si>
  <si>
    <t>170,64м3</t>
  </si>
  <si>
    <t>Меропрятия по спорту</t>
  </si>
  <si>
    <t>Летний лагерь</t>
  </si>
  <si>
    <t>муниципального района   №233  от14.03.2023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</si>
</sst>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2" fillId="0" borderId="16" xfId="0" applyFont="1" applyBorder="1"/>
    <xf numFmtId="0" fontId="0" fillId="0" borderId="16" xfId="0" applyBorder="1"/>
    <xf numFmtId="164" fontId="2" fillId="0" borderId="16" xfId="0" applyNumberFormat="1" applyFont="1" applyBorder="1"/>
    <xf numFmtId="0" fontId="1" fillId="0" borderId="16" xfId="0" applyFont="1" applyBorder="1" applyAlignment="1">
      <alignment wrapText="1"/>
    </xf>
    <xf numFmtId="164" fontId="0" fillId="0" borderId="16" xfId="0" applyNumberFormat="1" applyBorder="1"/>
    <xf numFmtId="164" fontId="0" fillId="0" borderId="16" xfId="0" applyNumberFormat="1" applyFill="1" applyBorder="1"/>
    <xf numFmtId="0" fontId="1" fillId="0" borderId="16" xfId="0" applyFont="1" applyBorder="1"/>
    <xf numFmtId="0" fontId="1" fillId="0" borderId="16" xfId="0" applyFont="1" applyFill="1" applyBorder="1" applyAlignment="1">
      <alignment wrapText="1"/>
    </xf>
    <xf numFmtId="0" fontId="0" fillId="0" borderId="16" xfId="0" applyFill="1" applyBorder="1"/>
    <xf numFmtId="0" fontId="0" fillId="0" borderId="3" xfId="0" applyBorder="1" applyAlignment="1"/>
    <xf numFmtId="0" fontId="0" fillId="0" borderId="5" xfId="0" applyBorder="1" applyAlignment="1"/>
    <xf numFmtId="164" fontId="0" fillId="0" borderId="0" xfId="0" applyNumberFormat="1"/>
    <xf numFmtId="0" fontId="0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0" fontId="0" fillId="0" borderId="16" xfId="0" applyNumberFormat="1" applyBorder="1"/>
    <xf numFmtId="10" fontId="0" fillId="0" borderId="3" xfId="0" applyNumberFormat="1" applyBorder="1" applyAlignment="1"/>
    <xf numFmtId="0" fontId="0" fillId="0" borderId="16" xfId="0" applyFont="1" applyBorder="1"/>
    <xf numFmtId="0" fontId="2" fillId="0" borderId="16" xfId="0" applyFont="1" applyFill="1" applyBorder="1"/>
    <xf numFmtId="10" fontId="0" fillId="0" borderId="9" xfId="0" applyNumberFormat="1" applyBorder="1"/>
    <xf numFmtId="0" fontId="0" fillId="0" borderId="9" xfId="0" applyFont="1" applyBorder="1"/>
    <xf numFmtId="164" fontId="0" fillId="0" borderId="9" xfId="0" applyNumberFormat="1" applyBorder="1"/>
    <xf numFmtId="164" fontId="0" fillId="0" borderId="0" xfId="0" applyNumberFormat="1" applyBorder="1"/>
    <xf numFmtId="0" fontId="2" fillId="0" borderId="14" xfId="0" applyFont="1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3" xfId="0" applyFont="1" applyBorder="1"/>
    <xf numFmtId="0" fontId="0" fillId="0" borderId="23" xfId="0" applyBorder="1"/>
    <xf numFmtId="0" fontId="0" fillId="0" borderId="24" xfId="0" applyBorder="1"/>
    <xf numFmtId="164" fontId="0" fillId="0" borderId="15" xfId="0" applyNumberFormat="1" applyBorder="1"/>
    <xf numFmtId="0" fontId="1" fillId="0" borderId="16" xfId="0" applyFont="1" applyFill="1" applyBorder="1"/>
    <xf numFmtId="0" fontId="0" fillId="0" borderId="16" xfId="0" applyBorder="1" applyAlignment="1">
      <alignment wrapText="1"/>
    </xf>
    <xf numFmtId="2" fontId="0" fillId="0" borderId="16" xfId="0" applyNumberFormat="1" applyBorder="1"/>
    <xf numFmtId="10" fontId="1" fillId="0" borderId="16" xfId="0" applyNumberFormat="1" applyFont="1" applyFill="1" applyBorder="1"/>
    <xf numFmtId="164" fontId="1" fillId="0" borderId="16" xfId="0" applyNumberFormat="1" applyFont="1" applyFill="1" applyBorder="1"/>
    <xf numFmtId="49" fontId="1" fillId="0" borderId="16" xfId="0" applyNumberFormat="1" applyFont="1" applyFill="1" applyBorder="1" applyAlignment="1">
      <alignment horizontal="center"/>
    </xf>
    <xf numFmtId="10" fontId="2" fillId="0" borderId="16" xfId="0" applyNumberFormat="1" applyFont="1" applyBorder="1"/>
    <xf numFmtId="164" fontId="2" fillId="0" borderId="16" xfId="0" applyNumberFormat="1" applyFont="1" applyFill="1" applyBorder="1"/>
    <xf numFmtId="0" fontId="0" fillId="0" borderId="16" xfId="0" applyBorder="1" applyAlignment="1">
      <alignment horizontal="right"/>
    </xf>
    <xf numFmtId="164" fontId="1" fillId="0" borderId="16" xfId="0" applyNumberFormat="1" applyFont="1" applyBorder="1"/>
    <xf numFmtId="164" fontId="0" fillId="0" borderId="16" xfId="0" applyNumberForma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165" fontId="2" fillId="0" borderId="16" xfId="0" applyNumberFormat="1" applyFont="1" applyBorder="1"/>
    <xf numFmtId="164" fontId="2" fillId="0" borderId="16" xfId="0" applyNumberFormat="1" applyFont="1" applyBorder="1" applyAlignment="1">
      <alignment wrapText="1"/>
    </xf>
    <xf numFmtId="164" fontId="0" fillId="0" borderId="16" xfId="0" applyNumberFormat="1" applyFont="1" applyBorder="1"/>
    <xf numFmtId="2" fontId="2" fillId="0" borderId="16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Fill="1" applyBorder="1" applyAlignment="1"/>
    <xf numFmtId="0" fontId="0" fillId="0" borderId="5" xfId="0" applyFill="1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14" xfId="0" applyBorder="1" applyAlignment="1"/>
    <xf numFmtId="0" fontId="0" fillId="0" borderId="1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0"/>
  <sheetViews>
    <sheetView tabSelected="1" topLeftCell="A111" workbookViewId="0">
      <selection activeCell="P19" sqref="P19"/>
    </sheetView>
  </sheetViews>
  <sheetFormatPr defaultRowHeight="12.75" x14ac:dyDescent="0.2"/>
  <cols>
    <col min="1" max="1" width="25.7109375" customWidth="1"/>
    <col min="2" max="2" width="10" customWidth="1"/>
    <col min="3" max="3" width="5" customWidth="1"/>
    <col min="6" max="6" width="9.42578125" customWidth="1"/>
    <col min="7" max="7" width="10.5703125" customWidth="1"/>
    <col min="8" max="8" width="9.7109375" customWidth="1"/>
    <col min="9" max="9" width="9.85546875" customWidth="1"/>
    <col min="10" max="10" width="10.7109375" customWidth="1"/>
    <col min="11" max="13" width="9.85546875" customWidth="1"/>
    <col min="14" max="14" width="10" customWidth="1"/>
    <col min="15" max="15" width="11.5703125" customWidth="1"/>
    <col min="16" max="16" width="16.140625" customWidth="1"/>
  </cols>
  <sheetData>
    <row r="1" spans="1:16" x14ac:dyDescent="0.2">
      <c r="L1" t="s">
        <v>0</v>
      </c>
    </row>
    <row r="2" spans="1:16" x14ac:dyDescent="0.2">
      <c r="L2" t="s">
        <v>1</v>
      </c>
    </row>
    <row r="3" spans="1:16" x14ac:dyDescent="0.2">
      <c r="L3" t="s">
        <v>235</v>
      </c>
    </row>
    <row r="4" spans="1:16" x14ac:dyDescent="0.2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"/>
    </row>
    <row r="5" spans="1:16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"/>
    </row>
    <row r="6" spans="1:16" x14ac:dyDescent="0.2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1"/>
    </row>
    <row r="7" spans="1:16" ht="13.5" thickBot="1" x14ac:dyDescent="0.25">
      <c r="A7" s="2" t="s">
        <v>5</v>
      </c>
      <c r="B7" s="3" t="s">
        <v>6</v>
      </c>
      <c r="C7" s="4"/>
      <c r="D7" s="4"/>
      <c r="E7" s="5"/>
      <c r="F7" s="6" t="s">
        <v>7</v>
      </c>
      <c r="G7" s="7"/>
      <c r="H7" s="8"/>
      <c r="I7" s="6"/>
      <c r="J7" s="7" t="s">
        <v>8</v>
      </c>
      <c r="K7" s="8"/>
      <c r="L7" s="9"/>
      <c r="M7" s="9"/>
      <c r="N7" s="10" t="s">
        <v>9</v>
      </c>
      <c r="O7" s="10" t="s">
        <v>9</v>
      </c>
      <c r="P7" s="1"/>
    </row>
    <row r="8" spans="1:16" x14ac:dyDescent="0.2">
      <c r="A8" s="11"/>
      <c r="B8" s="75" t="s">
        <v>10</v>
      </c>
      <c r="C8" s="76"/>
      <c r="D8" s="10" t="s">
        <v>11</v>
      </c>
      <c r="E8" s="9" t="s">
        <v>12</v>
      </c>
      <c r="F8" s="10" t="s">
        <v>13</v>
      </c>
      <c r="G8" s="10" t="s">
        <v>11</v>
      </c>
      <c r="H8" s="9" t="s">
        <v>12</v>
      </c>
      <c r="I8" s="10" t="s">
        <v>13</v>
      </c>
      <c r="J8" s="10" t="s">
        <v>11</v>
      </c>
      <c r="K8" s="9" t="s">
        <v>12</v>
      </c>
      <c r="L8" s="11"/>
      <c r="M8" s="11"/>
      <c r="N8" s="12" t="s">
        <v>14</v>
      </c>
      <c r="O8" s="12" t="s">
        <v>15</v>
      </c>
      <c r="P8" s="1"/>
    </row>
    <row r="9" spans="1:16" x14ac:dyDescent="0.2">
      <c r="A9" s="13"/>
      <c r="B9" s="77"/>
      <c r="C9" s="78"/>
      <c r="D9" s="14"/>
      <c r="E9" s="13"/>
      <c r="F9" s="14" t="s">
        <v>16</v>
      </c>
      <c r="G9" s="14"/>
      <c r="H9" s="14"/>
      <c r="I9" s="14" t="s">
        <v>16</v>
      </c>
      <c r="J9" s="14"/>
      <c r="K9" s="14"/>
      <c r="L9" s="14"/>
      <c r="M9" s="14"/>
      <c r="N9" s="14" t="s">
        <v>16</v>
      </c>
      <c r="O9" s="14" t="s">
        <v>17</v>
      </c>
      <c r="P9" s="1"/>
    </row>
    <row r="10" spans="1:16" ht="19.5" customHeight="1" x14ac:dyDescent="0.2">
      <c r="A10" s="15" t="s">
        <v>18</v>
      </c>
      <c r="B10" s="69"/>
      <c r="C10" s="70"/>
      <c r="D10" s="16"/>
      <c r="E10" s="17">
        <f>E11+E12+E13+E14+E15+E16+E18+E22+E23+E24+E25+E26+E27+E33+E30+E34</f>
        <v>7334.7484999999997</v>
      </c>
      <c r="F10" s="16"/>
      <c r="G10" s="16"/>
      <c r="H10" s="17">
        <f>H11+H12+H13+H14+H19+H20+H21+H28+H29+H30+H33+H32</f>
        <v>13077.05882</v>
      </c>
      <c r="I10" s="16"/>
      <c r="J10" s="16"/>
      <c r="K10" s="17">
        <f>K11+K12+K13+K14+K19+K20+K30+K31+K33</f>
        <v>2168.3767899999998</v>
      </c>
      <c r="L10" s="17"/>
      <c r="M10" s="17"/>
      <c r="N10" s="16"/>
      <c r="O10" s="17">
        <f>O11+O12+O13+O14+O15+O16+O18+O19+O20+O21+O22+O23+O24+O25+O26+O27+O28+O29+O30+O31+O33+O34+O32</f>
        <v>22580.184109999995</v>
      </c>
      <c r="P10" s="1"/>
    </row>
    <row r="11" spans="1:16" ht="21.75" customHeight="1" x14ac:dyDescent="0.2">
      <c r="A11" s="18" t="s">
        <v>19</v>
      </c>
      <c r="B11" s="69">
        <v>346.45</v>
      </c>
      <c r="C11" s="70"/>
      <c r="D11" s="16">
        <v>4.3920000000000003</v>
      </c>
      <c r="E11" s="19">
        <f t="shared" ref="E11:E17" si="0">B11*D11</f>
        <v>1521.6084000000001</v>
      </c>
      <c r="F11" s="16">
        <v>721.28</v>
      </c>
      <c r="G11" s="16">
        <v>4.3920000000000003</v>
      </c>
      <c r="H11" s="19">
        <f t="shared" ref="H11:H16" si="1">F11*G11</f>
        <v>3167.8617600000002</v>
      </c>
      <c r="I11" s="16">
        <v>65.11</v>
      </c>
      <c r="J11" s="16">
        <v>4.3920000000000003</v>
      </c>
      <c r="K11" s="19">
        <f>I11*J11</f>
        <v>285.96312</v>
      </c>
      <c r="L11" s="19"/>
      <c r="M11" s="19"/>
      <c r="N11" s="16">
        <f>B11+F11+I11</f>
        <v>1132.8399999999999</v>
      </c>
      <c r="O11" s="20">
        <f>E11+H11+K11</f>
        <v>4975.4332800000011</v>
      </c>
      <c r="P11" s="1"/>
    </row>
    <row r="12" spans="1:16" ht="18.75" customHeight="1" x14ac:dyDescent="0.2">
      <c r="A12" s="21" t="s">
        <v>20</v>
      </c>
      <c r="B12" s="69">
        <v>314.67</v>
      </c>
      <c r="C12" s="70"/>
      <c r="D12" s="16">
        <v>2.7679999999999998</v>
      </c>
      <c r="E12" s="19">
        <f t="shared" si="0"/>
        <v>871.00656000000004</v>
      </c>
      <c r="F12" s="16">
        <v>379.4</v>
      </c>
      <c r="G12" s="16">
        <v>2.7679999999999998</v>
      </c>
      <c r="H12" s="19">
        <f t="shared" si="1"/>
        <v>1050.1791999999998</v>
      </c>
      <c r="I12" s="16">
        <v>29.33</v>
      </c>
      <c r="J12" s="16">
        <v>2.7679999999999998</v>
      </c>
      <c r="K12" s="19">
        <f>I12*J12</f>
        <v>81.185439999999986</v>
      </c>
      <c r="L12" s="19"/>
      <c r="M12" s="19"/>
      <c r="N12" s="16">
        <f>B12+F12+I12</f>
        <v>723.4</v>
      </c>
      <c r="O12" s="20">
        <f>E12+H12+K12</f>
        <v>2002.3711999999998</v>
      </c>
      <c r="P12" s="1"/>
    </row>
    <row r="13" spans="1:16" ht="39" customHeight="1" x14ac:dyDescent="0.2">
      <c r="A13" s="18" t="s">
        <v>21</v>
      </c>
      <c r="B13" s="69">
        <v>311.97000000000003</v>
      </c>
      <c r="C13" s="70"/>
      <c r="D13" s="16">
        <v>5.0780000000000003</v>
      </c>
      <c r="E13" s="19">
        <f t="shared" si="0"/>
        <v>1584.1836600000001</v>
      </c>
      <c r="F13" s="16">
        <v>636.11</v>
      </c>
      <c r="G13" s="16">
        <v>5.0780000000000003</v>
      </c>
      <c r="H13" s="19">
        <f t="shared" si="1"/>
        <v>3230.1665800000001</v>
      </c>
      <c r="I13" s="16">
        <v>65.11</v>
      </c>
      <c r="J13" s="16">
        <v>5.0780000000000003</v>
      </c>
      <c r="K13" s="19">
        <f>I13*J13</f>
        <v>330.62858</v>
      </c>
      <c r="L13" s="19"/>
      <c r="M13" s="19"/>
      <c r="N13" s="19">
        <f>B13+F13+I13</f>
        <v>1013.19</v>
      </c>
      <c r="O13" s="20">
        <f>E13+H13+K13</f>
        <v>5144.9788199999994</v>
      </c>
      <c r="P13" s="1"/>
    </row>
    <row r="14" spans="1:16" ht="19.5" customHeight="1" x14ac:dyDescent="0.2">
      <c r="A14" s="22" t="s">
        <v>22</v>
      </c>
      <c r="B14" s="73">
        <v>323.47000000000003</v>
      </c>
      <c r="C14" s="74"/>
      <c r="D14" s="23">
        <v>2.4340000000000002</v>
      </c>
      <c r="E14" s="20">
        <f t="shared" si="0"/>
        <v>787.32598000000007</v>
      </c>
      <c r="F14" s="23">
        <v>384</v>
      </c>
      <c r="G14" s="23">
        <v>2.4340000000000002</v>
      </c>
      <c r="H14" s="20">
        <f t="shared" si="1"/>
        <v>934.65600000000006</v>
      </c>
      <c r="I14" s="23">
        <v>29.33</v>
      </c>
      <c r="J14" s="23">
        <v>2.4340000000000002</v>
      </c>
      <c r="K14" s="20">
        <f>I14*J14</f>
        <v>71.389219999999995</v>
      </c>
      <c r="L14" s="20"/>
      <c r="M14" s="20"/>
      <c r="N14" s="23">
        <f>B14+F14+I14</f>
        <v>736.80000000000007</v>
      </c>
      <c r="O14" s="20">
        <f>E14+H14+K14</f>
        <v>1793.3712</v>
      </c>
      <c r="P14" s="1"/>
    </row>
    <row r="15" spans="1:16" ht="27.75" customHeight="1" x14ac:dyDescent="0.2">
      <c r="A15" s="18" t="s">
        <v>23</v>
      </c>
      <c r="B15" s="69">
        <v>284.33</v>
      </c>
      <c r="C15" s="70"/>
      <c r="D15" s="16">
        <v>1.1419999999999999</v>
      </c>
      <c r="E15" s="19">
        <f t="shared" si="0"/>
        <v>324.70485999999994</v>
      </c>
      <c r="F15" s="16"/>
      <c r="G15" s="16"/>
      <c r="H15" s="19">
        <f t="shared" si="1"/>
        <v>0</v>
      </c>
      <c r="I15" s="16"/>
      <c r="J15" s="16"/>
      <c r="K15" s="19">
        <f>I15*J15</f>
        <v>0</v>
      </c>
      <c r="L15" s="19"/>
      <c r="M15" s="19"/>
      <c r="N15" s="16">
        <f>B15+F15+I15</f>
        <v>284.33</v>
      </c>
      <c r="O15" s="20">
        <f>E15+H15+K15</f>
        <v>324.70485999999994</v>
      </c>
      <c r="P15" s="1"/>
    </row>
    <row r="16" spans="1:16" ht="36.75" customHeight="1" x14ac:dyDescent="0.2">
      <c r="A16" s="18" t="s">
        <v>21</v>
      </c>
      <c r="B16" s="69">
        <v>284.33</v>
      </c>
      <c r="C16" s="70"/>
      <c r="D16" s="16">
        <v>1.149</v>
      </c>
      <c r="E16" s="19">
        <f t="shared" si="0"/>
        <v>326.69516999999996</v>
      </c>
      <c r="F16" s="16"/>
      <c r="G16" s="16"/>
      <c r="H16" s="16">
        <f t="shared" si="1"/>
        <v>0</v>
      </c>
      <c r="I16" s="16"/>
      <c r="J16" s="16"/>
      <c r="K16" s="16"/>
      <c r="L16" s="16"/>
      <c r="M16" s="16"/>
      <c r="N16" s="16">
        <v>284.3</v>
      </c>
      <c r="O16" s="20">
        <f>E16</f>
        <v>326.69516999999996</v>
      </c>
      <c r="P16" s="1"/>
    </row>
    <row r="17" spans="1:17" ht="24" hidden="1" customHeight="1" x14ac:dyDescent="0.2">
      <c r="A17" s="18"/>
      <c r="B17" s="69"/>
      <c r="C17" s="70"/>
      <c r="D17" s="16"/>
      <c r="E17" s="19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20">
        <f>E17</f>
        <v>0</v>
      </c>
      <c r="P17" s="1"/>
    </row>
    <row r="18" spans="1:17" ht="24" customHeight="1" x14ac:dyDescent="0.2">
      <c r="A18" s="18" t="s">
        <v>24</v>
      </c>
      <c r="B18" s="24"/>
      <c r="C18" s="25">
        <v>15.41</v>
      </c>
      <c r="D18" s="16">
        <v>1.296</v>
      </c>
      <c r="E18" s="19">
        <f>C18*D18</f>
        <v>19.971360000000001</v>
      </c>
      <c r="F18" s="16"/>
      <c r="G18" s="16"/>
      <c r="H18" s="16"/>
      <c r="I18" s="16"/>
      <c r="J18" s="16"/>
      <c r="K18" s="16"/>
      <c r="L18" s="16"/>
      <c r="M18" s="16"/>
      <c r="N18" s="16">
        <v>15.41</v>
      </c>
      <c r="O18" s="20">
        <f>E18</f>
        <v>19.971360000000001</v>
      </c>
      <c r="P18" s="1"/>
    </row>
    <row r="19" spans="1:17" ht="24" customHeight="1" x14ac:dyDescent="0.2">
      <c r="A19" s="18" t="s">
        <v>25</v>
      </c>
      <c r="B19" s="69"/>
      <c r="C19" s="70"/>
      <c r="D19" s="16"/>
      <c r="E19" s="16"/>
      <c r="F19" s="16">
        <v>351</v>
      </c>
      <c r="G19" s="16">
        <v>0.83399999999999996</v>
      </c>
      <c r="H19" s="19">
        <f>F19*G19</f>
        <v>292.73399999999998</v>
      </c>
      <c r="I19" s="16">
        <v>29.33</v>
      </c>
      <c r="J19" s="16">
        <v>0.83399999999999996</v>
      </c>
      <c r="K19" s="19">
        <f>I19*J19</f>
        <v>24.461219999999997</v>
      </c>
      <c r="L19" s="19"/>
      <c r="M19" s="19"/>
      <c r="N19" s="16">
        <f>F19+I19</f>
        <v>380.33</v>
      </c>
      <c r="O19" s="20">
        <f>H19+K19</f>
        <v>317.19521999999995</v>
      </c>
      <c r="P19" s="1"/>
    </row>
    <row r="20" spans="1:17" ht="24" customHeight="1" x14ac:dyDescent="0.2">
      <c r="A20" s="18" t="s">
        <v>24</v>
      </c>
      <c r="B20" s="24"/>
      <c r="C20" s="25"/>
      <c r="D20" s="16"/>
      <c r="E20" s="16"/>
      <c r="F20" s="16">
        <v>351</v>
      </c>
      <c r="G20" s="16">
        <v>0.83699999999999997</v>
      </c>
      <c r="H20" s="19">
        <f>F20*G20</f>
        <v>293.78699999999998</v>
      </c>
      <c r="I20" s="16">
        <v>29.33</v>
      </c>
      <c r="J20" s="16">
        <v>0.83699999999999997</v>
      </c>
      <c r="K20" s="19">
        <f>I20*J20</f>
        <v>24.549209999999999</v>
      </c>
      <c r="L20" s="19"/>
      <c r="M20" s="19"/>
      <c r="N20" s="16">
        <f>F20+I20</f>
        <v>380.33</v>
      </c>
      <c r="O20" s="20">
        <f>H20+K20</f>
        <v>318.33620999999999</v>
      </c>
      <c r="P20" s="1"/>
    </row>
    <row r="21" spans="1:17" ht="38.25" x14ac:dyDescent="0.2">
      <c r="A21" s="18" t="s">
        <v>21</v>
      </c>
      <c r="B21" s="69"/>
      <c r="C21" s="70"/>
      <c r="D21" s="16"/>
      <c r="E21" s="16"/>
      <c r="F21" s="16">
        <v>15.41</v>
      </c>
      <c r="G21" s="16">
        <v>1.3480000000000001</v>
      </c>
      <c r="H21" s="19">
        <f>F21*G21</f>
        <v>20.772680000000001</v>
      </c>
      <c r="I21" s="16"/>
      <c r="J21" s="16"/>
      <c r="K21" s="19"/>
      <c r="L21" s="19"/>
      <c r="M21" s="19"/>
      <c r="N21" s="16">
        <f>F21</f>
        <v>15.41</v>
      </c>
      <c r="O21" s="20">
        <f>H21</f>
        <v>20.772680000000001</v>
      </c>
      <c r="P21" s="1"/>
    </row>
    <row r="22" spans="1:17" x14ac:dyDescent="0.2">
      <c r="A22" s="18" t="s">
        <v>26</v>
      </c>
      <c r="B22" s="24">
        <v>284.33</v>
      </c>
      <c r="C22" s="25"/>
      <c r="D22" s="16">
        <v>0.107</v>
      </c>
      <c r="E22" s="19">
        <f t="shared" ref="E22:E27" si="2">B22*D22</f>
        <v>30.423309999999997</v>
      </c>
      <c r="F22" s="16"/>
      <c r="G22" s="16"/>
      <c r="H22" s="19"/>
      <c r="I22" s="16"/>
      <c r="J22" s="16"/>
      <c r="K22" s="19"/>
      <c r="L22" s="19"/>
      <c r="M22" s="19"/>
      <c r="N22" s="24">
        <v>284.33</v>
      </c>
      <c r="O22" s="20">
        <f t="shared" ref="O22:O27" si="3">E22</f>
        <v>30.423309999999997</v>
      </c>
      <c r="P22" s="1"/>
    </row>
    <row r="23" spans="1:17" ht="36.75" customHeight="1" x14ac:dyDescent="0.2">
      <c r="A23" s="18" t="s">
        <v>21</v>
      </c>
      <c r="B23" s="24">
        <v>284.33</v>
      </c>
      <c r="C23" s="25"/>
      <c r="D23" s="16">
        <v>0.04</v>
      </c>
      <c r="E23" s="19">
        <f t="shared" si="2"/>
        <v>11.373199999999999</v>
      </c>
      <c r="F23" s="16"/>
      <c r="G23" s="16"/>
      <c r="H23" s="19"/>
      <c r="I23" s="16"/>
      <c r="J23" s="16"/>
      <c r="K23" s="19"/>
      <c r="L23" s="19"/>
      <c r="M23" s="19"/>
      <c r="N23" s="24">
        <v>284.33</v>
      </c>
      <c r="O23" s="20">
        <f t="shared" si="3"/>
        <v>11.373199999999999</v>
      </c>
      <c r="P23" s="1"/>
    </row>
    <row r="24" spans="1:17" ht="24.75" customHeight="1" x14ac:dyDescent="0.2">
      <c r="A24" s="18" t="s">
        <v>24</v>
      </c>
      <c r="B24" s="24">
        <v>32</v>
      </c>
      <c r="C24" s="25"/>
      <c r="D24" s="16">
        <v>0.92900000000000005</v>
      </c>
      <c r="E24" s="19">
        <f t="shared" si="2"/>
        <v>29.728000000000002</v>
      </c>
      <c r="F24" s="16"/>
      <c r="G24" s="16"/>
      <c r="H24" s="19"/>
      <c r="I24" s="16"/>
      <c r="J24" s="16"/>
      <c r="K24" s="19"/>
      <c r="L24" s="19"/>
      <c r="M24" s="19"/>
      <c r="N24" s="24">
        <v>32</v>
      </c>
      <c r="O24" s="20">
        <f t="shared" si="3"/>
        <v>29.728000000000002</v>
      </c>
      <c r="P24" s="1"/>
    </row>
    <row r="25" spans="1:17" ht="38.25" x14ac:dyDescent="0.2">
      <c r="A25" s="18" t="s">
        <v>21</v>
      </c>
      <c r="B25" s="24">
        <v>32</v>
      </c>
      <c r="C25" s="25"/>
      <c r="D25" s="16">
        <v>0.64400000000000002</v>
      </c>
      <c r="E25" s="19">
        <f t="shared" si="2"/>
        <v>20.608000000000001</v>
      </c>
      <c r="F25" s="16"/>
      <c r="G25" s="16"/>
      <c r="H25" s="19"/>
      <c r="I25" s="16"/>
      <c r="J25" s="16"/>
      <c r="K25" s="19"/>
      <c r="L25" s="19"/>
      <c r="M25" s="19"/>
      <c r="N25" s="24">
        <v>32</v>
      </c>
      <c r="O25" s="20">
        <f t="shared" si="3"/>
        <v>20.608000000000001</v>
      </c>
      <c r="P25" s="1"/>
    </row>
    <row r="26" spans="1:17" x14ac:dyDescent="0.2">
      <c r="A26" s="18" t="s">
        <v>27</v>
      </c>
      <c r="B26" s="24">
        <v>84</v>
      </c>
      <c r="C26" s="25"/>
      <c r="D26" s="16">
        <v>0.32800000000000001</v>
      </c>
      <c r="E26" s="19">
        <f t="shared" si="2"/>
        <v>27.552</v>
      </c>
      <c r="F26" s="16"/>
      <c r="G26" s="16"/>
      <c r="H26" s="19"/>
      <c r="I26" s="16"/>
      <c r="J26" s="16"/>
      <c r="K26" s="19"/>
      <c r="L26" s="19"/>
      <c r="M26" s="19"/>
      <c r="N26" s="24">
        <v>84</v>
      </c>
      <c r="O26" s="20">
        <f t="shared" si="3"/>
        <v>27.552</v>
      </c>
      <c r="P26" s="1"/>
    </row>
    <row r="27" spans="1:17" ht="38.25" x14ac:dyDescent="0.2">
      <c r="A27" s="18" t="s">
        <v>21</v>
      </c>
      <c r="B27" s="24">
        <v>84</v>
      </c>
      <c r="C27" s="25"/>
      <c r="D27" s="16">
        <v>0.22700000000000001</v>
      </c>
      <c r="E27" s="19">
        <f t="shared" si="2"/>
        <v>19.068000000000001</v>
      </c>
      <c r="F27" s="16"/>
      <c r="G27" s="16"/>
      <c r="H27" s="19"/>
      <c r="I27" s="16"/>
      <c r="J27" s="16"/>
      <c r="K27" s="19"/>
      <c r="L27" s="19"/>
      <c r="M27" s="19"/>
      <c r="N27" s="24">
        <v>84</v>
      </c>
      <c r="O27" s="20">
        <f t="shared" si="3"/>
        <v>19.068000000000001</v>
      </c>
      <c r="P27" s="1"/>
      <c r="Q27" s="26"/>
    </row>
    <row r="28" spans="1:17" ht="25.5" x14ac:dyDescent="0.2">
      <c r="A28" s="18" t="s">
        <v>28</v>
      </c>
      <c r="B28" s="69"/>
      <c r="C28" s="70"/>
      <c r="D28" s="16"/>
      <c r="E28" s="16"/>
      <c r="F28" s="16">
        <v>178.82</v>
      </c>
      <c r="G28" s="16">
        <v>4.3920000000000003</v>
      </c>
      <c r="H28" s="19">
        <f>F28*G28</f>
        <v>785.37743999999998</v>
      </c>
      <c r="I28" s="16"/>
      <c r="J28" s="16"/>
      <c r="K28" s="19"/>
      <c r="L28" s="19"/>
      <c r="M28" s="19"/>
      <c r="N28" s="16">
        <v>178.82</v>
      </c>
      <c r="O28" s="20">
        <f>H28</f>
        <v>785.37743999999998</v>
      </c>
      <c r="P28" s="1"/>
    </row>
    <row r="29" spans="1:17" ht="41.25" customHeight="1" x14ac:dyDescent="0.2">
      <c r="A29" s="18" t="s">
        <v>21</v>
      </c>
      <c r="B29" s="69"/>
      <c r="C29" s="70"/>
      <c r="D29" s="16"/>
      <c r="E29" s="16"/>
      <c r="F29" s="16">
        <v>156.72</v>
      </c>
      <c r="G29" s="16">
        <v>5.0780000000000003</v>
      </c>
      <c r="H29" s="19">
        <f>F29*G29</f>
        <v>795.82416000000001</v>
      </c>
      <c r="I29" s="16"/>
      <c r="J29" s="16"/>
      <c r="K29" s="19"/>
      <c r="L29" s="19"/>
      <c r="M29" s="19"/>
      <c r="N29" s="16">
        <v>156.72</v>
      </c>
      <c r="O29" s="20">
        <f>H29</f>
        <v>795.82416000000001</v>
      </c>
      <c r="P29" s="1"/>
    </row>
    <row r="30" spans="1:17" ht="26.25" customHeight="1" x14ac:dyDescent="0.2">
      <c r="A30" s="27" t="s">
        <v>29</v>
      </c>
      <c r="B30" s="24"/>
      <c r="C30" s="25"/>
      <c r="D30" s="16"/>
      <c r="E30" s="16">
        <v>1760.5</v>
      </c>
      <c r="F30" s="16"/>
      <c r="G30" s="16"/>
      <c r="H30" s="19">
        <v>1507.9</v>
      </c>
      <c r="I30" s="16"/>
      <c r="J30" s="16"/>
      <c r="K30" s="19">
        <v>1312.3</v>
      </c>
      <c r="L30" s="19"/>
      <c r="M30" s="19"/>
      <c r="N30" s="16"/>
      <c r="O30" s="20">
        <f>E30+H30+K30</f>
        <v>4580.7</v>
      </c>
      <c r="P30" s="1"/>
    </row>
    <row r="31" spans="1:17" ht="18" customHeight="1" x14ac:dyDescent="0.2">
      <c r="A31" s="27" t="s">
        <v>30</v>
      </c>
      <c r="B31" s="24"/>
      <c r="C31" s="25"/>
      <c r="D31" s="16"/>
      <c r="E31" s="16"/>
      <c r="F31" s="16"/>
      <c r="G31" s="16"/>
      <c r="H31" s="19"/>
      <c r="I31" s="16"/>
      <c r="J31" s="16"/>
      <c r="K31" s="19">
        <v>37.9</v>
      </c>
      <c r="L31" s="19"/>
      <c r="M31" s="19"/>
      <c r="N31" s="16"/>
      <c r="O31" s="20">
        <v>37.9</v>
      </c>
      <c r="P31" s="1"/>
    </row>
    <row r="32" spans="1:17" ht="18" customHeight="1" x14ac:dyDescent="0.2">
      <c r="A32" s="27" t="s">
        <v>31</v>
      </c>
      <c r="B32" s="24"/>
      <c r="C32" s="25"/>
      <c r="D32" s="16"/>
      <c r="E32" s="16"/>
      <c r="F32" s="16"/>
      <c r="G32" s="16"/>
      <c r="H32" s="19">
        <v>299.3</v>
      </c>
      <c r="I32" s="16"/>
      <c r="J32" s="16"/>
      <c r="K32" s="19"/>
      <c r="L32" s="19"/>
      <c r="M32" s="19"/>
      <c r="N32" s="16"/>
      <c r="O32" s="20">
        <v>299.3</v>
      </c>
      <c r="P32" s="1"/>
    </row>
    <row r="33" spans="1:17" ht="17.25" customHeight="1" x14ac:dyDescent="0.2">
      <c r="A33" s="18" t="s">
        <v>32</v>
      </c>
      <c r="B33" s="24"/>
      <c r="C33" s="25"/>
      <c r="D33" s="16"/>
      <c r="E33" s="16"/>
      <c r="F33" s="16"/>
      <c r="G33" s="16"/>
      <c r="H33" s="19">
        <f>667.3+31.2</f>
        <v>698.5</v>
      </c>
      <c r="I33" s="16"/>
      <c r="J33" s="16"/>
      <c r="K33" s="19"/>
      <c r="L33" s="19"/>
      <c r="M33" s="19"/>
      <c r="N33" s="16"/>
      <c r="O33" s="20">
        <f>E33+H33+K33</f>
        <v>698.5</v>
      </c>
      <c r="P33" s="1"/>
    </row>
    <row r="34" spans="1:17" ht="17.25" hidden="1" customHeight="1" x14ac:dyDescent="0.2">
      <c r="A34" s="27"/>
      <c r="B34" s="24"/>
      <c r="C34" s="25"/>
      <c r="D34" s="16"/>
      <c r="E34" s="16"/>
      <c r="F34" s="16"/>
      <c r="G34" s="16"/>
      <c r="H34" s="19"/>
      <c r="I34" s="16"/>
      <c r="J34" s="16"/>
      <c r="K34" s="19"/>
      <c r="L34" s="19"/>
      <c r="M34" s="19"/>
      <c r="N34" s="16"/>
      <c r="O34" s="20"/>
      <c r="P34" s="1"/>
    </row>
    <row r="35" spans="1:17" ht="24.75" customHeight="1" x14ac:dyDescent="0.2">
      <c r="A35" s="28" t="s">
        <v>33</v>
      </c>
      <c r="B35" s="69"/>
      <c r="C35" s="70"/>
      <c r="D35" s="29">
        <v>0.30199999999999999</v>
      </c>
      <c r="E35" s="17">
        <f>E10*D35</f>
        <v>2215.094047</v>
      </c>
      <c r="F35" s="16"/>
      <c r="G35" s="29">
        <v>0.30199999999999999</v>
      </c>
      <c r="H35" s="17">
        <f>H10*G35</f>
        <v>3949.2717636399998</v>
      </c>
      <c r="I35" s="16"/>
      <c r="J35" s="29">
        <v>0.30199999999999999</v>
      </c>
      <c r="K35" s="17">
        <f>K10*J35</f>
        <v>654.84979057999988</v>
      </c>
      <c r="L35" s="17"/>
      <c r="M35" s="17"/>
      <c r="N35" s="16"/>
      <c r="O35" s="17">
        <f>E35+H35+K35</f>
        <v>6819.2156012199994</v>
      </c>
      <c r="P35" s="1"/>
      <c r="Q35" s="26"/>
    </row>
    <row r="36" spans="1:17" ht="24.75" customHeight="1" x14ac:dyDescent="0.2">
      <c r="A36" s="27" t="s">
        <v>34</v>
      </c>
      <c r="B36" s="24"/>
      <c r="C36" s="25">
        <v>58.4</v>
      </c>
      <c r="D36" s="29"/>
      <c r="E36" s="17"/>
      <c r="F36" s="16"/>
      <c r="G36" s="29"/>
      <c r="H36" s="17"/>
      <c r="I36" s="16"/>
      <c r="J36" s="29"/>
      <c r="K36" s="17"/>
      <c r="L36" s="17"/>
      <c r="M36" s="17"/>
      <c r="N36" s="16"/>
      <c r="O36" s="17">
        <v>58.4</v>
      </c>
      <c r="P36" s="1"/>
      <c r="Q36" s="26"/>
    </row>
    <row r="37" spans="1:17" ht="19.5" customHeight="1" x14ac:dyDescent="0.2">
      <c r="A37" s="27" t="s">
        <v>33</v>
      </c>
      <c r="B37" s="30">
        <v>0.30199999999999999</v>
      </c>
      <c r="C37" s="25">
        <v>17.600000000000001</v>
      </c>
      <c r="D37" s="29"/>
      <c r="E37" s="17"/>
      <c r="F37" s="16"/>
      <c r="G37" s="29"/>
      <c r="H37" s="17"/>
      <c r="I37" s="16"/>
      <c r="J37" s="29"/>
      <c r="K37" s="17"/>
      <c r="L37" s="17"/>
      <c r="M37" s="17"/>
      <c r="N37" s="16"/>
      <c r="O37" s="17">
        <v>17.600000000000001</v>
      </c>
      <c r="P37" s="1"/>
      <c r="Q37" s="26"/>
    </row>
    <row r="38" spans="1:17" ht="18.75" customHeight="1" x14ac:dyDescent="0.2">
      <c r="A38" s="27" t="s">
        <v>35</v>
      </c>
      <c r="B38" s="24"/>
      <c r="C38" s="25">
        <v>643.70000000000005</v>
      </c>
      <c r="D38" s="29"/>
      <c r="E38" s="17"/>
      <c r="F38" s="16"/>
      <c r="G38" s="29"/>
      <c r="H38" s="17"/>
      <c r="I38" s="16"/>
      <c r="J38" s="29"/>
      <c r="K38" s="17"/>
      <c r="L38" s="17"/>
      <c r="M38" s="17"/>
      <c r="N38" s="16"/>
      <c r="O38" s="17">
        <v>643.70000000000005</v>
      </c>
      <c r="P38" s="1"/>
      <c r="Q38" s="26"/>
    </row>
    <row r="39" spans="1:17" ht="16.5" customHeight="1" x14ac:dyDescent="0.2">
      <c r="A39" s="27" t="s">
        <v>33</v>
      </c>
      <c r="B39" s="30">
        <v>0.30199999999999999</v>
      </c>
      <c r="C39" s="25">
        <v>194.4</v>
      </c>
      <c r="D39" s="29"/>
      <c r="E39" s="17"/>
      <c r="F39" s="16"/>
      <c r="G39" s="29"/>
      <c r="H39" s="17"/>
      <c r="I39" s="16"/>
      <c r="J39" s="29"/>
      <c r="K39" s="17"/>
      <c r="L39" s="17"/>
      <c r="M39" s="17"/>
      <c r="N39" s="16"/>
      <c r="O39" s="17">
        <v>194.4</v>
      </c>
      <c r="P39" s="1"/>
      <c r="Q39" s="26"/>
    </row>
    <row r="40" spans="1:17" x14ac:dyDescent="0.2">
      <c r="A40" s="21" t="s">
        <v>36</v>
      </c>
      <c r="B40" s="16">
        <v>287.3</v>
      </c>
      <c r="C40" s="16"/>
      <c r="D40" s="16">
        <v>63</v>
      </c>
      <c r="E40" s="19">
        <f>B40*D40/1000</f>
        <v>18.099900000000002</v>
      </c>
      <c r="F40" s="16">
        <v>359</v>
      </c>
      <c r="G40" s="16">
        <v>63</v>
      </c>
      <c r="H40" s="19">
        <f>F40*G40/1000</f>
        <v>22.617000000000001</v>
      </c>
      <c r="I40" s="16">
        <v>29.3</v>
      </c>
      <c r="J40" s="16">
        <v>63</v>
      </c>
      <c r="K40" s="19">
        <f>I40*J40/1000</f>
        <v>1.8459000000000001</v>
      </c>
      <c r="L40" s="19"/>
      <c r="M40" s="19"/>
      <c r="N40" s="16">
        <f>B40+F40+I40</f>
        <v>675.59999999999991</v>
      </c>
      <c r="O40" s="19">
        <f>E40+H40+K40+2.9</f>
        <v>45.462800000000001</v>
      </c>
      <c r="P40" s="1"/>
    </row>
    <row r="41" spans="1:17" x14ac:dyDescent="0.2">
      <c r="A41" s="21" t="s">
        <v>37</v>
      </c>
      <c r="B41" s="16">
        <v>143.69999999999999</v>
      </c>
      <c r="C41" s="16"/>
      <c r="D41" s="16">
        <v>194</v>
      </c>
      <c r="E41" s="19">
        <f>B41*D41/1000</f>
        <v>27.877800000000001</v>
      </c>
      <c r="F41" s="16">
        <v>179.5</v>
      </c>
      <c r="G41" s="16">
        <v>194</v>
      </c>
      <c r="H41" s="19">
        <f>F41*G41/1000</f>
        <v>34.823</v>
      </c>
      <c r="I41" s="16">
        <v>14.7</v>
      </c>
      <c r="J41" s="16">
        <v>194</v>
      </c>
      <c r="K41" s="19">
        <f>I41*J41/1000</f>
        <v>2.8517999999999999</v>
      </c>
      <c r="L41" s="19"/>
      <c r="M41" s="19"/>
      <c r="N41" s="16">
        <f>B41+F41+I41</f>
        <v>337.9</v>
      </c>
      <c r="O41" s="19">
        <f>E41+H41+K41</f>
        <v>65.552599999999998</v>
      </c>
      <c r="P41" s="1"/>
    </row>
    <row r="42" spans="1:17" x14ac:dyDescent="0.2">
      <c r="A42" s="21" t="s">
        <v>38</v>
      </c>
      <c r="B42" s="16"/>
      <c r="C42" s="16"/>
      <c r="D42" s="16">
        <v>7.5</v>
      </c>
      <c r="E42" s="19"/>
      <c r="F42" s="16"/>
      <c r="G42" s="16"/>
      <c r="H42" s="19"/>
      <c r="I42" s="16"/>
      <c r="J42" s="16"/>
      <c r="K42" s="19"/>
      <c r="L42" s="19"/>
      <c r="M42" s="19"/>
      <c r="N42" s="16"/>
      <c r="O42" s="19">
        <v>7.5</v>
      </c>
      <c r="P42" s="1"/>
    </row>
    <row r="43" spans="1:17" x14ac:dyDescent="0.2">
      <c r="A43" s="21" t="s">
        <v>39</v>
      </c>
      <c r="B43" s="16"/>
      <c r="C43" s="16"/>
      <c r="D43" s="16">
        <v>41.9</v>
      </c>
      <c r="E43" s="19"/>
      <c r="F43" s="16"/>
      <c r="G43" s="16"/>
      <c r="H43" s="19"/>
      <c r="I43" s="16"/>
      <c r="J43" s="16"/>
      <c r="K43" s="19"/>
      <c r="L43" s="19"/>
      <c r="M43" s="19"/>
      <c r="N43" s="16"/>
      <c r="O43" s="19">
        <v>41.9</v>
      </c>
      <c r="P43" s="1"/>
    </row>
    <row r="44" spans="1:17" x14ac:dyDescent="0.2">
      <c r="A44" s="21" t="s">
        <v>40</v>
      </c>
      <c r="B44" s="16"/>
      <c r="C44" s="16">
        <v>39</v>
      </c>
      <c r="D44" s="16">
        <v>1702.5</v>
      </c>
      <c r="E44" s="19">
        <v>66.400000000000006</v>
      </c>
      <c r="F44" s="16"/>
      <c r="G44" s="16"/>
      <c r="H44" s="19"/>
      <c r="I44" s="16"/>
      <c r="J44" s="16"/>
      <c r="K44" s="19"/>
      <c r="L44" s="19"/>
      <c r="M44" s="19"/>
      <c r="N44" s="16"/>
      <c r="O44" s="20">
        <v>66.400000000000006</v>
      </c>
      <c r="P44" s="1"/>
    </row>
    <row r="45" spans="1:17" x14ac:dyDescent="0.2">
      <c r="A45" s="21" t="s">
        <v>41</v>
      </c>
      <c r="B45" s="16" t="s">
        <v>42</v>
      </c>
      <c r="C45" s="16"/>
      <c r="D45" s="16"/>
      <c r="E45" s="16">
        <v>417.3</v>
      </c>
      <c r="F45" s="16" t="s">
        <v>43</v>
      </c>
      <c r="G45" s="16"/>
      <c r="H45" s="16"/>
      <c r="I45" s="16">
        <v>389.5</v>
      </c>
      <c r="J45" s="16" t="s">
        <v>44</v>
      </c>
      <c r="K45" s="16"/>
      <c r="L45" s="16"/>
      <c r="M45" s="16"/>
      <c r="N45" s="16">
        <v>11.5</v>
      </c>
      <c r="O45" s="16">
        <f>E45+I45+N45</f>
        <v>818.3</v>
      </c>
      <c r="P45" s="1"/>
    </row>
    <row r="46" spans="1:17" x14ac:dyDescent="0.2">
      <c r="A46" s="18" t="s">
        <v>45</v>
      </c>
      <c r="B46" s="16" t="s">
        <v>46</v>
      </c>
      <c r="C46" s="16"/>
      <c r="D46" s="16">
        <v>78.599999999999994</v>
      </c>
      <c r="E46" s="16">
        <v>157.19999999999999</v>
      </c>
      <c r="F46" s="16"/>
      <c r="G46" s="16"/>
      <c r="H46" s="16"/>
      <c r="I46" s="16"/>
      <c r="J46" s="16"/>
      <c r="K46" s="16"/>
      <c r="L46" s="16"/>
      <c r="M46" s="16"/>
      <c r="N46" s="16"/>
      <c r="O46" s="16">
        <v>157.19999999999999</v>
      </c>
      <c r="P46" s="1"/>
    </row>
    <row r="47" spans="1:17" x14ac:dyDescent="0.2">
      <c r="A47" s="21" t="s">
        <v>47</v>
      </c>
      <c r="B47" s="16"/>
      <c r="C47" s="16"/>
      <c r="D47" s="16">
        <v>2</v>
      </c>
      <c r="E47" s="16">
        <v>286</v>
      </c>
      <c r="F47" s="16">
        <v>572</v>
      </c>
      <c r="G47" s="29">
        <v>0.30199999999999999</v>
      </c>
      <c r="H47" s="16">
        <v>172.7</v>
      </c>
      <c r="I47" s="16"/>
      <c r="J47" s="16"/>
      <c r="K47" s="16"/>
      <c r="L47" s="16"/>
      <c r="M47" s="16"/>
      <c r="N47" s="16"/>
      <c r="O47" s="15">
        <f>F47+H47</f>
        <v>744.7</v>
      </c>
      <c r="P47" s="1"/>
    </row>
    <row r="48" spans="1:17" x14ac:dyDescent="0.2">
      <c r="A48" s="21" t="s">
        <v>48</v>
      </c>
      <c r="B48" s="16"/>
      <c r="C48" s="16"/>
      <c r="D48" s="16" t="s">
        <v>49</v>
      </c>
      <c r="E48" s="16" t="s">
        <v>50</v>
      </c>
      <c r="F48" s="16"/>
      <c r="G48" s="16"/>
      <c r="H48" s="16"/>
      <c r="I48" s="16"/>
      <c r="J48" s="16">
        <v>468.4</v>
      </c>
      <c r="K48" s="16"/>
      <c r="L48" s="16">
        <v>26.1</v>
      </c>
      <c r="M48" s="16"/>
      <c r="N48" s="16"/>
      <c r="O48" s="16">
        <f>J48+L48</f>
        <v>494.5</v>
      </c>
      <c r="P48" s="1"/>
    </row>
    <row r="49" spans="1:16" x14ac:dyDescent="0.2">
      <c r="A49" s="31" t="s">
        <v>51</v>
      </c>
      <c r="B49" s="16"/>
      <c r="C49" s="16"/>
      <c r="D49" s="16"/>
      <c r="E49" s="16"/>
      <c r="F49" s="16" t="s">
        <v>52</v>
      </c>
      <c r="G49" s="16">
        <v>329.5</v>
      </c>
      <c r="H49" s="29">
        <v>0.30199999999999999</v>
      </c>
      <c r="I49" s="16">
        <v>99.5</v>
      </c>
      <c r="J49" s="16"/>
      <c r="K49" s="16"/>
      <c r="L49" s="16"/>
      <c r="M49" s="16"/>
      <c r="N49" s="16"/>
      <c r="O49" s="16">
        <f>G49+I49</f>
        <v>429</v>
      </c>
      <c r="P49" s="1"/>
    </row>
    <row r="50" spans="1:16" x14ac:dyDescent="0.2">
      <c r="A50" s="31" t="s">
        <v>53</v>
      </c>
      <c r="B50" s="16"/>
      <c r="C50" s="16"/>
      <c r="D50" s="16"/>
      <c r="E50" s="16"/>
      <c r="F50" s="16" t="s">
        <v>52</v>
      </c>
      <c r="G50" s="16">
        <v>1980</v>
      </c>
      <c r="H50" s="29">
        <v>0.30199999999999999</v>
      </c>
      <c r="I50" s="16">
        <v>598</v>
      </c>
      <c r="J50" s="16"/>
      <c r="K50" s="16"/>
      <c r="L50" s="16"/>
      <c r="M50" s="16"/>
      <c r="N50" s="16"/>
      <c r="O50" s="16">
        <f>G50+I50</f>
        <v>2578</v>
      </c>
      <c r="P50" s="1"/>
    </row>
    <row r="51" spans="1:16" x14ac:dyDescent="0.2">
      <c r="A51" s="31" t="s">
        <v>54</v>
      </c>
      <c r="B51" s="16"/>
      <c r="C51" s="16"/>
      <c r="D51" s="16">
        <v>60</v>
      </c>
      <c r="E51" s="16"/>
      <c r="F51" s="16"/>
      <c r="G51" s="16"/>
      <c r="H51" s="29"/>
      <c r="I51" s="16"/>
      <c r="J51" s="16"/>
      <c r="K51" s="16">
        <v>15</v>
      </c>
      <c r="L51" s="16"/>
      <c r="M51" s="16"/>
      <c r="N51" s="16"/>
      <c r="O51" s="16">
        <f>D51+K51</f>
        <v>75</v>
      </c>
      <c r="P51" s="1"/>
    </row>
    <row r="52" spans="1:16" ht="25.5" x14ac:dyDescent="0.2">
      <c r="A52" s="27" t="s">
        <v>55</v>
      </c>
      <c r="B52" s="16"/>
      <c r="C52" s="16"/>
      <c r="D52" s="16"/>
      <c r="E52" s="16"/>
      <c r="F52" s="16"/>
      <c r="G52" s="16"/>
      <c r="H52" s="29"/>
      <c r="I52" s="16"/>
      <c r="J52" s="16">
        <v>10.7</v>
      </c>
      <c r="K52" s="16"/>
      <c r="L52" s="16"/>
      <c r="M52" s="16"/>
      <c r="N52" s="16"/>
      <c r="O52" s="16">
        <v>10.7</v>
      </c>
      <c r="P52" s="1"/>
    </row>
    <row r="53" spans="1:16" x14ac:dyDescent="0.2">
      <c r="A53" s="32" t="s">
        <v>56</v>
      </c>
      <c r="B53" s="16"/>
      <c r="C53" s="16"/>
      <c r="D53" s="16"/>
      <c r="E53" s="16"/>
      <c r="F53" s="16"/>
      <c r="G53" s="16"/>
      <c r="H53" s="29"/>
      <c r="I53" s="16"/>
      <c r="J53" s="16"/>
      <c r="K53" s="16"/>
      <c r="L53" s="16"/>
      <c r="M53" s="16"/>
      <c r="N53" s="16"/>
      <c r="O53" s="17">
        <f>O54+O55+O56+O57+O59</f>
        <v>5551.8</v>
      </c>
      <c r="P53" s="1"/>
    </row>
    <row r="54" spans="1:16" x14ac:dyDescent="0.2">
      <c r="A54" s="16" t="s">
        <v>57</v>
      </c>
      <c r="B54" s="16" t="s">
        <v>58</v>
      </c>
      <c r="C54" s="16">
        <v>5054.49</v>
      </c>
      <c r="D54" s="16"/>
      <c r="E54" s="16">
        <v>4661.5</v>
      </c>
      <c r="F54" s="16"/>
      <c r="G54" s="16"/>
      <c r="H54" s="29"/>
      <c r="I54" s="16"/>
      <c r="J54" s="16"/>
      <c r="K54" s="16"/>
      <c r="L54" s="16"/>
      <c r="M54" s="16"/>
      <c r="N54" s="16"/>
      <c r="O54" s="16">
        <v>4661.5</v>
      </c>
      <c r="P54" s="1"/>
    </row>
    <row r="55" spans="1:16" x14ac:dyDescent="0.2">
      <c r="A55" s="16" t="s">
        <v>59</v>
      </c>
      <c r="B55" s="16" t="s">
        <v>60</v>
      </c>
      <c r="C55" s="16">
        <v>8</v>
      </c>
      <c r="D55" s="16"/>
      <c r="E55" s="16">
        <v>570</v>
      </c>
      <c r="F55" s="16"/>
      <c r="G55" s="16"/>
      <c r="H55" s="29"/>
      <c r="I55" s="16"/>
      <c r="J55" s="16"/>
      <c r="K55" s="16"/>
      <c r="L55" s="16"/>
      <c r="M55" s="16"/>
      <c r="N55" s="16"/>
      <c r="O55" s="16">
        <v>570</v>
      </c>
      <c r="P55" s="1"/>
    </row>
    <row r="56" spans="1:16" x14ac:dyDescent="0.2">
      <c r="A56" s="16" t="s">
        <v>61</v>
      </c>
      <c r="B56" s="16" t="s">
        <v>62</v>
      </c>
      <c r="C56" s="16">
        <v>139.68</v>
      </c>
      <c r="D56" s="16"/>
      <c r="E56" s="16">
        <v>198.6</v>
      </c>
      <c r="F56" s="16"/>
      <c r="G56" s="16"/>
      <c r="H56" s="29"/>
      <c r="I56" s="16"/>
      <c r="J56" s="16"/>
      <c r="K56" s="16"/>
      <c r="L56" s="16"/>
      <c r="M56" s="16"/>
      <c r="N56" s="16"/>
      <c r="O56" s="16">
        <v>198.6</v>
      </c>
      <c r="P56" s="1"/>
    </row>
    <row r="57" spans="1:16" x14ac:dyDescent="0.2">
      <c r="A57" s="16" t="s">
        <v>63</v>
      </c>
      <c r="B57" s="16" t="s">
        <v>62</v>
      </c>
      <c r="C57" s="16">
        <v>53.71</v>
      </c>
      <c r="D57" s="16"/>
      <c r="E57" s="16">
        <v>76.400000000000006</v>
      </c>
      <c r="F57" s="16"/>
      <c r="G57" s="16"/>
      <c r="H57" s="29"/>
      <c r="I57" s="16"/>
      <c r="J57" s="16"/>
      <c r="K57" s="16"/>
      <c r="L57" s="16"/>
      <c r="M57" s="16"/>
      <c r="N57" s="16"/>
      <c r="O57" s="16">
        <v>76.400000000000006</v>
      </c>
      <c r="P57" s="1"/>
    </row>
    <row r="58" spans="1:16" ht="0.75" customHeight="1" x14ac:dyDescent="0.2">
      <c r="A58" s="16"/>
      <c r="B58" s="16"/>
      <c r="C58" s="16"/>
      <c r="D58" s="16"/>
      <c r="E58" s="16"/>
      <c r="F58" s="16"/>
      <c r="G58" s="16"/>
      <c r="H58" s="29"/>
      <c r="I58" s="16"/>
      <c r="J58" s="16"/>
      <c r="K58" s="16"/>
      <c r="L58" s="16"/>
      <c r="M58" s="16"/>
      <c r="N58" s="16"/>
      <c r="O58" s="19"/>
      <c r="P58" s="1"/>
    </row>
    <row r="59" spans="1:16" ht="16.5" customHeight="1" x14ac:dyDescent="0.2">
      <c r="A59" s="16" t="s">
        <v>64</v>
      </c>
      <c r="B59" s="16"/>
      <c r="C59" s="16"/>
      <c r="D59" s="16"/>
      <c r="E59" s="16">
        <v>45.3</v>
      </c>
      <c r="F59" s="16"/>
      <c r="G59" s="16"/>
      <c r="H59" s="29"/>
      <c r="I59" s="16"/>
      <c r="J59" s="16"/>
      <c r="K59" s="16"/>
      <c r="L59" s="16"/>
      <c r="M59" s="16"/>
      <c r="N59" s="16"/>
      <c r="O59" s="19">
        <v>45.3</v>
      </c>
      <c r="P59" s="1"/>
    </row>
    <row r="60" spans="1:16" x14ac:dyDescent="0.2">
      <c r="A60" s="21" t="s">
        <v>65</v>
      </c>
      <c r="B60" s="16"/>
      <c r="C60" s="16"/>
      <c r="D60" s="16"/>
      <c r="E60" s="16"/>
      <c r="F60" s="16"/>
      <c r="G60" s="16"/>
      <c r="H60" s="29" t="s">
        <v>66</v>
      </c>
      <c r="I60" s="16"/>
      <c r="J60" s="16"/>
      <c r="K60" s="16"/>
      <c r="L60" s="16"/>
      <c r="M60" s="16"/>
      <c r="N60" s="16"/>
      <c r="O60" s="16">
        <v>541.5</v>
      </c>
      <c r="P60" s="1"/>
    </row>
    <row r="61" spans="1:16" x14ac:dyDescent="0.2">
      <c r="A61" s="31" t="s">
        <v>67</v>
      </c>
      <c r="B61" s="16"/>
      <c r="C61" s="16"/>
      <c r="D61" s="16"/>
      <c r="E61" s="16"/>
      <c r="F61" s="16"/>
      <c r="G61" s="16"/>
      <c r="H61" s="29"/>
      <c r="I61" s="16"/>
      <c r="J61" s="16"/>
      <c r="K61" s="16"/>
      <c r="L61" s="16"/>
      <c r="M61" s="16"/>
      <c r="N61" s="16"/>
      <c r="O61" s="16">
        <v>78.400000000000006</v>
      </c>
      <c r="P61" s="1"/>
    </row>
    <row r="62" spans="1:16" hidden="1" x14ac:dyDescent="0.2">
      <c r="A62" s="31" t="s">
        <v>68</v>
      </c>
      <c r="B62" s="10"/>
      <c r="C62" s="10"/>
      <c r="D62" s="10"/>
      <c r="E62" s="10"/>
      <c r="F62" s="10"/>
      <c r="G62" s="10"/>
      <c r="H62" s="33"/>
      <c r="I62" s="10"/>
      <c r="J62" s="10"/>
      <c r="K62" s="10"/>
      <c r="L62" s="10"/>
      <c r="M62" s="10"/>
      <c r="N62" s="10"/>
      <c r="O62" s="10"/>
      <c r="P62" s="1"/>
    </row>
    <row r="63" spans="1:16" x14ac:dyDescent="0.2">
      <c r="A63" s="34" t="s">
        <v>69</v>
      </c>
      <c r="B63" s="10"/>
      <c r="C63" s="10" t="s">
        <v>70</v>
      </c>
      <c r="D63" s="10">
        <v>55.4</v>
      </c>
      <c r="E63" s="10" t="s">
        <v>71</v>
      </c>
      <c r="F63" s="10">
        <v>76.599999999999994</v>
      </c>
      <c r="G63" s="10"/>
      <c r="H63" s="10"/>
      <c r="I63" s="10"/>
      <c r="J63" s="10"/>
      <c r="K63" s="10"/>
      <c r="L63" s="10"/>
      <c r="M63" s="10"/>
      <c r="N63" s="10"/>
      <c r="O63" s="35">
        <f>D63+F63</f>
        <v>132</v>
      </c>
      <c r="P63" s="36"/>
    </row>
    <row r="64" spans="1:16" x14ac:dyDescent="0.2">
      <c r="A64" s="31" t="s">
        <v>72</v>
      </c>
      <c r="B64" s="16"/>
      <c r="C64" s="16"/>
      <c r="D64" s="16"/>
      <c r="E64" s="16"/>
      <c r="F64" s="16"/>
      <c r="G64" s="16">
        <v>290</v>
      </c>
      <c r="H64" s="16" t="s">
        <v>11</v>
      </c>
      <c r="I64" s="16">
        <v>88.36</v>
      </c>
      <c r="J64" s="16" t="s">
        <v>73</v>
      </c>
      <c r="K64" s="16"/>
      <c r="L64" s="16"/>
      <c r="M64" s="16"/>
      <c r="N64" s="16"/>
      <c r="O64" s="19">
        <v>3556</v>
      </c>
      <c r="P64" s="36"/>
    </row>
    <row r="65" spans="1:17" ht="13.5" thickBot="1" x14ac:dyDescent="0.25">
      <c r="A65" s="37" t="s">
        <v>74</v>
      </c>
      <c r="B65" s="38" t="s">
        <v>75</v>
      </c>
      <c r="C65" s="38"/>
      <c r="D65" s="1"/>
      <c r="E65" s="1"/>
      <c r="F65" s="1"/>
      <c r="G65" s="1"/>
      <c r="H65" s="38" t="s">
        <v>76</v>
      </c>
      <c r="I65" s="1"/>
      <c r="J65" s="1"/>
      <c r="K65" s="38" t="s">
        <v>77</v>
      </c>
      <c r="L65" s="1"/>
      <c r="M65" s="39"/>
      <c r="N65" s="38" t="s">
        <v>78</v>
      </c>
      <c r="O65" s="39"/>
      <c r="P65" s="1"/>
      <c r="Q65" s="1"/>
    </row>
    <row r="66" spans="1:17" ht="13.5" thickBot="1" x14ac:dyDescent="0.25">
      <c r="A66" s="40"/>
      <c r="B66" s="41"/>
      <c r="C66" s="42" t="s">
        <v>79</v>
      </c>
      <c r="D66" s="42"/>
      <c r="E66" s="41"/>
      <c r="F66" s="42" t="s">
        <v>80</v>
      </c>
      <c r="G66" s="42"/>
      <c r="H66" s="43" t="s">
        <v>14</v>
      </c>
      <c r="I66" s="44" t="s">
        <v>11</v>
      </c>
      <c r="J66" s="44" t="s">
        <v>12</v>
      </c>
      <c r="K66" s="44" t="s">
        <v>14</v>
      </c>
      <c r="L66" s="44" t="s">
        <v>11</v>
      </c>
      <c r="M66" s="44" t="s">
        <v>12</v>
      </c>
      <c r="N66" s="44" t="s">
        <v>81</v>
      </c>
      <c r="O66" s="44"/>
      <c r="P66" s="1"/>
      <c r="Q66" s="1"/>
    </row>
    <row r="67" spans="1:17" x14ac:dyDescent="0.2">
      <c r="A67" s="40"/>
      <c r="B67" s="43" t="s">
        <v>14</v>
      </c>
      <c r="C67" s="44" t="s">
        <v>11</v>
      </c>
      <c r="D67" s="44" t="s">
        <v>12</v>
      </c>
      <c r="E67" s="44" t="s">
        <v>14</v>
      </c>
      <c r="F67" s="44" t="s">
        <v>11</v>
      </c>
      <c r="G67" s="44" t="s">
        <v>12</v>
      </c>
      <c r="H67" s="39" t="s">
        <v>16</v>
      </c>
      <c r="I67" s="39" t="s">
        <v>82</v>
      </c>
      <c r="J67" s="39" t="s">
        <v>17</v>
      </c>
      <c r="K67" s="39" t="s">
        <v>16</v>
      </c>
      <c r="L67" s="39" t="s">
        <v>82</v>
      </c>
      <c r="M67" s="39" t="s">
        <v>17</v>
      </c>
      <c r="N67" s="39" t="s">
        <v>16</v>
      </c>
      <c r="O67" s="39" t="s">
        <v>12</v>
      </c>
      <c r="P67" s="1"/>
      <c r="Q67" s="1"/>
    </row>
    <row r="68" spans="1:17" ht="13.5" thickBot="1" x14ac:dyDescent="0.25">
      <c r="A68" s="45"/>
      <c r="B68" s="46" t="s">
        <v>16</v>
      </c>
      <c r="C68" s="47" t="s">
        <v>82</v>
      </c>
      <c r="D68" s="47" t="s">
        <v>17</v>
      </c>
      <c r="E68" s="47" t="s">
        <v>16</v>
      </c>
      <c r="F68" s="47" t="s">
        <v>82</v>
      </c>
      <c r="G68" s="47" t="s">
        <v>17</v>
      </c>
      <c r="H68" s="47"/>
      <c r="I68" s="47"/>
      <c r="J68" s="47"/>
      <c r="K68" s="47"/>
      <c r="L68" s="47"/>
      <c r="M68" s="47"/>
      <c r="N68" s="47"/>
      <c r="O68" s="47"/>
      <c r="P68" s="1"/>
      <c r="Q68" s="1"/>
    </row>
    <row r="69" spans="1:17" x14ac:dyDescent="0.2">
      <c r="A69" s="18" t="s">
        <v>19</v>
      </c>
      <c r="B69" s="14">
        <v>80.239999999999995</v>
      </c>
      <c r="C69" s="14">
        <v>8.827</v>
      </c>
      <c r="D69" s="48">
        <f>B69*C69</f>
        <v>708.27847999999994</v>
      </c>
      <c r="E69" s="14">
        <v>242.15</v>
      </c>
      <c r="F69" s="14">
        <v>8.827</v>
      </c>
      <c r="G69" s="48">
        <f>E69*F69</f>
        <v>2137.4580500000002</v>
      </c>
      <c r="H69" s="14">
        <v>262.81</v>
      </c>
      <c r="I69" s="14">
        <v>8.827</v>
      </c>
      <c r="J69" s="48">
        <f>H69*I69</f>
        <v>2319.8238700000002</v>
      </c>
      <c r="K69" s="14"/>
      <c r="L69" s="14"/>
      <c r="M69" s="14"/>
      <c r="N69" s="14">
        <f>B69+E69+H69</f>
        <v>585.20000000000005</v>
      </c>
      <c r="O69" s="48">
        <f t="shared" ref="O69:O75" si="4">D69+G69+J69</f>
        <v>5165.5604000000003</v>
      </c>
      <c r="P69" s="1"/>
    </row>
    <row r="70" spans="1:17" ht="38.25" x14ac:dyDescent="0.2">
      <c r="A70" s="18" t="s">
        <v>21</v>
      </c>
      <c r="B70" s="16">
        <v>80.239999999999995</v>
      </c>
      <c r="C70" s="16">
        <v>7.5839999999999996</v>
      </c>
      <c r="D70" s="48">
        <f>B70*C70</f>
        <v>608.5401599999999</v>
      </c>
      <c r="E70" s="16">
        <v>242.15</v>
      </c>
      <c r="F70" s="16">
        <v>7.5839999999999996</v>
      </c>
      <c r="G70" s="48">
        <f>E70*F70</f>
        <v>1836.4656</v>
      </c>
      <c r="H70" s="16">
        <v>262.81</v>
      </c>
      <c r="I70" s="16">
        <v>7.5839999999999996</v>
      </c>
      <c r="J70" s="48">
        <f>H70*I70</f>
        <v>1993.15104</v>
      </c>
      <c r="K70" s="16"/>
      <c r="L70" s="16"/>
      <c r="M70" s="16"/>
      <c r="N70" s="16">
        <f>B70+E70+H70</f>
        <v>585.20000000000005</v>
      </c>
      <c r="O70" s="48">
        <f t="shared" si="4"/>
        <v>4438.1567999999997</v>
      </c>
      <c r="P70" s="1"/>
    </row>
    <row r="71" spans="1:17" x14ac:dyDescent="0.2">
      <c r="A71" s="21" t="s">
        <v>20</v>
      </c>
      <c r="B71" s="16">
        <v>70.790000000000006</v>
      </c>
      <c r="C71" s="16">
        <v>1.623</v>
      </c>
      <c r="D71" s="48">
        <f>B71*C71</f>
        <v>114.89217000000001</v>
      </c>
      <c r="E71" s="16">
        <v>213.9</v>
      </c>
      <c r="F71" s="16">
        <v>1.623</v>
      </c>
      <c r="G71" s="48">
        <f>E71*F71</f>
        <v>347.15969999999999</v>
      </c>
      <c r="H71" s="16">
        <v>232.12</v>
      </c>
      <c r="I71" s="16">
        <v>1.623</v>
      </c>
      <c r="J71" s="48">
        <f>H71*I71</f>
        <v>376.73076000000003</v>
      </c>
      <c r="K71" s="16"/>
      <c r="L71" s="16"/>
      <c r="M71" s="16"/>
      <c r="N71" s="16">
        <f>B71+E71+H71</f>
        <v>516.80999999999995</v>
      </c>
      <c r="O71" s="48">
        <f t="shared" si="4"/>
        <v>838.78263000000004</v>
      </c>
      <c r="P71" s="1"/>
    </row>
    <row r="72" spans="1:17" x14ac:dyDescent="0.2">
      <c r="A72" s="49" t="s">
        <v>83</v>
      </c>
      <c r="B72" s="16">
        <v>67.09</v>
      </c>
      <c r="C72" s="16">
        <v>1.4950000000000001</v>
      </c>
      <c r="D72" s="48">
        <f>B72*C72</f>
        <v>100.29955000000001</v>
      </c>
      <c r="E72" s="16">
        <v>182.18</v>
      </c>
      <c r="F72" s="16">
        <v>1.4950000000000001</v>
      </c>
      <c r="G72" s="48">
        <f>E72*F72</f>
        <v>272.35910000000001</v>
      </c>
      <c r="H72" s="16">
        <v>111.53</v>
      </c>
      <c r="I72" s="16">
        <v>1.4950000000000001</v>
      </c>
      <c r="J72" s="48">
        <f>H72*I72</f>
        <v>166.73735000000002</v>
      </c>
      <c r="K72" s="16"/>
      <c r="L72" s="16"/>
      <c r="M72" s="16"/>
      <c r="N72" s="16">
        <f>B72+E72+H72</f>
        <v>360.8</v>
      </c>
      <c r="O72" s="48">
        <f t="shared" si="4"/>
        <v>539.39600000000007</v>
      </c>
      <c r="P72" s="1"/>
    </row>
    <row r="73" spans="1:17" x14ac:dyDescent="0.2">
      <c r="A73" s="31" t="s">
        <v>84</v>
      </c>
      <c r="B73" s="16"/>
      <c r="C73" s="16"/>
      <c r="D73" s="48">
        <v>896.6</v>
      </c>
      <c r="E73" s="16"/>
      <c r="F73" s="16"/>
      <c r="G73" s="48">
        <v>1421.8</v>
      </c>
      <c r="H73" s="16"/>
      <c r="I73" s="16"/>
      <c r="J73" s="48">
        <v>301.10000000000002</v>
      </c>
      <c r="K73" s="16"/>
      <c r="L73" s="16"/>
      <c r="M73" s="16"/>
      <c r="N73" s="16"/>
      <c r="O73" s="48">
        <f t="shared" si="4"/>
        <v>2619.5</v>
      </c>
      <c r="P73" s="1"/>
    </row>
    <row r="74" spans="1:17" x14ac:dyDescent="0.2">
      <c r="A74" s="21" t="s">
        <v>85</v>
      </c>
      <c r="B74" s="16">
        <v>72.61</v>
      </c>
      <c r="C74" s="16">
        <v>7.1689999999999996</v>
      </c>
      <c r="D74" s="19">
        <f>B74*C74</f>
        <v>520.54108999999994</v>
      </c>
      <c r="E74" s="16">
        <v>219.39</v>
      </c>
      <c r="F74" s="16">
        <v>7.1689999999999996</v>
      </c>
      <c r="G74" s="19">
        <f>E74*F74</f>
        <v>1572.8069099999998</v>
      </c>
      <c r="H74" s="16">
        <v>238.1</v>
      </c>
      <c r="I74" s="16">
        <v>7.1689999999999996</v>
      </c>
      <c r="J74" s="19">
        <f>H74*I74</f>
        <v>1706.9388999999999</v>
      </c>
      <c r="K74" s="16"/>
      <c r="L74" s="16"/>
      <c r="M74" s="16"/>
      <c r="N74" s="16">
        <f>B74+E74+H74</f>
        <v>530.1</v>
      </c>
      <c r="O74" s="19">
        <f t="shared" si="4"/>
        <v>3800.2869000000001</v>
      </c>
      <c r="P74" s="1"/>
    </row>
    <row r="75" spans="1:17" x14ac:dyDescent="0.2">
      <c r="A75" s="21" t="s">
        <v>20</v>
      </c>
      <c r="B75" s="16">
        <v>70.790000000000006</v>
      </c>
      <c r="C75" s="16">
        <v>0.873</v>
      </c>
      <c r="D75" s="19">
        <f>B75*C75</f>
        <v>61.799670000000006</v>
      </c>
      <c r="E75" s="16">
        <v>213.9</v>
      </c>
      <c r="F75" s="16">
        <v>0.873</v>
      </c>
      <c r="G75" s="19">
        <f>E75*F75</f>
        <v>186.7347</v>
      </c>
      <c r="H75" s="16">
        <v>232.12</v>
      </c>
      <c r="I75" s="16">
        <v>0.873</v>
      </c>
      <c r="J75" s="19">
        <f>H75*I75</f>
        <v>202.64076</v>
      </c>
      <c r="K75" s="16"/>
      <c r="L75" s="16"/>
      <c r="M75" s="16"/>
      <c r="N75" s="16">
        <f>B75+E75+H75</f>
        <v>516.80999999999995</v>
      </c>
      <c r="O75" s="19">
        <f t="shared" si="4"/>
        <v>451.17513000000002</v>
      </c>
      <c r="P75" s="1"/>
    </row>
    <row r="76" spans="1:17" x14ac:dyDescent="0.2">
      <c r="A76" s="21" t="s">
        <v>83</v>
      </c>
      <c r="B76" s="16">
        <v>67.09</v>
      </c>
      <c r="C76" s="16">
        <v>4.484</v>
      </c>
      <c r="D76" s="19">
        <f>B76*C76</f>
        <v>300.83156000000002</v>
      </c>
      <c r="E76" s="16">
        <v>182.18</v>
      </c>
      <c r="F76" s="16">
        <v>4.484</v>
      </c>
      <c r="G76" s="19">
        <f>E76*F76</f>
        <v>816.89512000000002</v>
      </c>
      <c r="H76" s="16">
        <v>111.53</v>
      </c>
      <c r="I76" s="16">
        <v>4.484</v>
      </c>
      <c r="J76" s="19">
        <f>H76*I76</f>
        <v>500.10052000000002</v>
      </c>
      <c r="K76" s="16"/>
      <c r="L76" s="16"/>
      <c r="M76" s="16"/>
      <c r="N76" s="16">
        <f>B76+E76+H76</f>
        <v>360.8</v>
      </c>
      <c r="O76" s="19">
        <f>D76+G76+J76</f>
        <v>1617.8271999999999</v>
      </c>
      <c r="P76" s="1"/>
    </row>
    <row r="77" spans="1:17" x14ac:dyDescent="0.2">
      <c r="A77" s="31" t="s">
        <v>86</v>
      </c>
      <c r="B77" s="16"/>
      <c r="C77" s="16"/>
      <c r="D77" s="19">
        <v>118.8</v>
      </c>
      <c r="E77" s="16"/>
      <c r="F77" s="16"/>
      <c r="G77" s="19">
        <v>896.4</v>
      </c>
      <c r="H77" s="16"/>
      <c r="I77" s="16"/>
      <c r="J77" s="19">
        <v>896.4</v>
      </c>
      <c r="K77" s="16"/>
      <c r="L77" s="16"/>
      <c r="M77" s="16"/>
      <c r="N77" s="16"/>
      <c r="O77" s="19">
        <f>G77+J77+D77</f>
        <v>1911.6</v>
      </c>
      <c r="P77" s="1"/>
    </row>
    <row r="78" spans="1:17" x14ac:dyDescent="0.2">
      <c r="A78" s="31" t="s">
        <v>87</v>
      </c>
      <c r="B78" s="16"/>
      <c r="C78" s="16"/>
      <c r="D78" s="16"/>
      <c r="E78" s="16"/>
      <c r="F78" s="29">
        <v>0.30199999999999999</v>
      </c>
      <c r="G78" s="19"/>
      <c r="H78" s="16"/>
      <c r="I78" s="16"/>
      <c r="J78" s="19"/>
      <c r="K78" s="16"/>
      <c r="L78" s="16"/>
      <c r="M78" s="16"/>
      <c r="N78" s="16"/>
      <c r="O78" s="19">
        <v>6457.4</v>
      </c>
      <c r="P78" s="1"/>
    </row>
    <row r="79" spans="1:17" x14ac:dyDescent="0.2">
      <c r="A79" s="31" t="s">
        <v>88</v>
      </c>
      <c r="B79" s="16"/>
      <c r="C79" s="16">
        <v>39</v>
      </c>
      <c r="D79" s="16">
        <v>1605.1</v>
      </c>
      <c r="E79" s="16">
        <v>62.6</v>
      </c>
      <c r="F79" s="16"/>
      <c r="G79" s="16"/>
      <c r="H79" s="16"/>
      <c r="I79" s="16"/>
      <c r="J79" s="16"/>
      <c r="K79" s="16"/>
      <c r="L79" s="16"/>
      <c r="M79" s="16"/>
      <c r="N79" s="16"/>
      <c r="O79" s="19">
        <v>62.6</v>
      </c>
      <c r="P79" s="1"/>
    </row>
    <row r="80" spans="1:17" x14ac:dyDescent="0.2">
      <c r="A80" s="31" t="s">
        <v>89</v>
      </c>
      <c r="B80" s="16">
        <v>68</v>
      </c>
      <c r="C80" s="16">
        <v>0.19400000000000001</v>
      </c>
      <c r="D80" s="19">
        <f>B80*C80</f>
        <v>13.192</v>
      </c>
      <c r="E80" s="16">
        <v>237.67</v>
      </c>
      <c r="F80" s="16">
        <v>0.19400000000000001</v>
      </c>
      <c r="G80" s="19">
        <v>46.6</v>
      </c>
      <c r="H80" s="16">
        <v>68</v>
      </c>
      <c r="I80" s="16">
        <v>9.4E-2</v>
      </c>
      <c r="J80" s="19">
        <v>6.4</v>
      </c>
      <c r="K80" s="16">
        <v>237.67</v>
      </c>
      <c r="L80" s="16">
        <v>0.17799999999999999</v>
      </c>
      <c r="M80" s="16">
        <v>42.3</v>
      </c>
      <c r="N80" s="16">
        <v>305.67</v>
      </c>
      <c r="O80" s="19">
        <f>D80+G80+J80+M80</f>
        <v>108.492</v>
      </c>
      <c r="P80" s="1"/>
    </row>
    <row r="81" spans="1:17" x14ac:dyDescent="0.2">
      <c r="A81" s="31" t="s">
        <v>90</v>
      </c>
      <c r="B81" s="16"/>
      <c r="C81" s="16"/>
      <c r="D81" s="16"/>
      <c r="E81" s="16"/>
      <c r="F81" s="16"/>
      <c r="G81" s="16">
        <v>72.400000000000006</v>
      </c>
      <c r="H81" s="16"/>
      <c r="I81" s="16"/>
      <c r="J81" s="16"/>
      <c r="K81" s="16"/>
      <c r="L81" s="16"/>
      <c r="M81" s="16"/>
      <c r="N81" s="16"/>
      <c r="O81" s="19">
        <v>72.400000000000006</v>
      </c>
      <c r="P81" s="1"/>
    </row>
    <row r="82" spans="1:17" x14ac:dyDescent="0.2">
      <c r="A82" s="31" t="s">
        <v>41</v>
      </c>
      <c r="B82" s="16"/>
      <c r="C82" s="16" t="s">
        <v>91</v>
      </c>
      <c r="D82" s="16"/>
      <c r="E82" s="16">
        <v>32.700000000000003</v>
      </c>
      <c r="F82" s="16"/>
      <c r="G82" s="16" t="s">
        <v>43</v>
      </c>
      <c r="H82" s="16"/>
      <c r="I82" s="16">
        <v>196.2</v>
      </c>
      <c r="J82" s="16"/>
      <c r="K82" s="16"/>
      <c r="L82" s="16"/>
      <c r="M82" s="16"/>
      <c r="N82" s="16"/>
      <c r="O82" s="19">
        <f>E82+I82</f>
        <v>228.89999999999998</v>
      </c>
      <c r="P82" s="1"/>
    </row>
    <row r="83" spans="1:17" x14ac:dyDescent="0.2">
      <c r="A83" s="50" t="s">
        <v>92</v>
      </c>
      <c r="B83" s="16">
        <v>6</v>
      </c>
      <c r="C83" s="16">
        <v>124</v>
      </c>
      <c r="D83" s="16">
        <v>145</v>
      </c>
      <c r="E83" s="16">
        <v>107.9</v>
      </c>
      <c r="F83" s="16">
        <v>75</v>
      </c>
      <c r="G83" s="16">
        <v>62</v>
      </c>
      <c r="H83" s="50">
        <v>145</v>
      </c>
      <c r="I83" s="16">
        <v>674.3</v>
      </c>
      <c r="J83" s="16"/>
      <c r="K83" s="16"/>
      <c r="L83" s="16"/>
      <c r="M83" s="16"/>
      <c r="N83" s="16"/>
      <c r="O83" s="19">
        <f>E83+I83</f>
        <v>782.19999999999993</v>
      </c>
      <c r="P83" s="1"/>
    </row>
    <row r="84" spans="1:17" x14ac:dyDescent="0.2">
      <c r="A84" s="15" t="s">
        <v>56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>
        <f>O85+O86+O87+O88+O89+O90</f>
        <v>5422</v>
      </c>
      <c r="P84" s="1"/>
      <c r="Q84" s="26"/>
    </row>
    <row r="85" spans="1:17" x14ac:dyDescent="0.2">
      <c r="A85" s="16" t="s">
        <v>57</v>
      </c>
      <c r="B85" s="16" t="s">
        <v>93</v>
      </c>
      <c r="C85" s="16">
        <v>5054.49</v>
      </c>
      <c r="D85" s="16">
        <v>2720.4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9">
        <f t="shared" ref="O85:O90" si="5">D85</f>
        <v>2720.4</v>
      </c>
      <c r="P85" s="1"/>
    </row>
    <row r="86" spans="1:17" x14ac:dyDescent="0.2">
      <c r="A86" s="16" t="s">
        <v>57</v>
      </c>
      <c r="B86" s="16" t="s">
        <v>94</v>
      </c>
      <c r="C86" s="16">
        <v>13289.24</v>
      </c>
      <c r="D86" s="16">
        <v>1129.5999999999999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9">
        <f t="shared" si="5"/>
        <v>1129.5999999999999</v>
      </c>
      <c r="P86" s="1"/>
    </row>
    <row r="87" spans="1:17" x14ac:dyDescent="0.2">
      <c r="A87" s="16" t="s">
        <v>59</v>
      </c>
      <c r="B87" s="16" t="s">
        <v>95</v>
      </c>
      <c r="C87" s="16">
        <v>8</v>
      </c>
      <c r="D87" s="16">
        <v>1172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9">
        <f t="shared" si="5"/>
        <v>1172</v>
      </c>
      <c r="P87" s="1"/>
    </row>
    <row r="88" spans="1:17" x14ac:dyDescent="0.2">
      <c r="A88" s="16" t="s">
        <v>61</v>
      </c>
      <c r="B88" s="16" t="s">
        <v>96</v>
      </c>
      <c r="C88" s="16">
        <v>139.68</v>
      </c>
      <c r="D88" s="16">
        <v>257.8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9">
        <f t="shared" si="5"/>
        <v>257.8</v>
      </c>
      <c r="P88" s="1"/>
    </row>
    <row r="89" spans="1:17" x14ac:dyDescent="0.2">
      <c r="A89" s="16" t="s">
        <v>63</v>
      </c>
      <c r="B89" s="16" t="s">
        <v>96</v>
      </c>
      <c r="C89" s="16">
        <v>53.71</v>
      </c>
      <c r="D89" s="16">
        <v>98.7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9">
        <f t="shared" si="5"/>
        <v>98.7</v>
      </c>
      <c r="P89" s="1"/>
    </row>
    <row r="90" spans="1:17" x14ac:dyDescent="0.2">
      <c r="A90" s="16" t="s">
        <v>64</v>
      </c>
      <c r="B90" s="16"/>
      <c r="C90" s="16"/>
      <c r="D90" s="16">
        <v>43.5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9">
        <f t="shared" si="5"/>
        <v>43.5</v>
      </c>
      <c r="P90" s="1"/>
    </row>
    <row r="91" spans="1:17" x14ac:dyDescent="0.2">
      <c r="A91" s="31" t="s">
        <v>69</v>
      </c>
      <c r="B91" s="16"/>
      <c r="C91" s="16" t="s">
        <v>70</v>
      </c>
      <c r="D91" s="16">
        <v>117.2</v>
      </c>
      <c r="E91" s="16"/>
      <c r="F91" s="16" t="s">
        <v>71</v>
      </c>
      <c r="G91" s="16">
        <v>211</v>
      </c>
      <c r="H91" s="16"/>
      <c r="I91" s="16"/>
      <c r="J91" s="16"/>
      <c r="K91" s="16"/>
      <c r="L91" s="16"/>
      <c r="M91" s="16"/>
      <c r="N91" s="16"/>
      <c r="O91" s="51">
        <f>D91+G91</f>
        <v>328.2</v>
      </c>
      <c r="P91" s="36"/>
    </row>
    <row r="92" spans="1:17" x14ac:dyDescent="0.2">
      <c r="A92" s="16" t="s">
        <v>97</v>
      </c>
      <c r="B92" s="16"/>
      <c r="C92" s="16"/>
      <c r="D92" s="16">
        <v>300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9">
        <v>300</v>
      </c>
      <c r="P92" s="1"/>
    </row>
    <row r="93" spans="1:17" x14ac:dyDescent="0.2">
      <c r="A93" s="16" t="s">
        <v>98</v>
      </c>
      <c r="B93" s="16"/>
      <c r="C93" s="16"/>
      <c r="D93" s="16">
        <v>300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9">
        <v>300</v>
      </c>
      <c r="P93" s="1"/>
    </row>
    <row r="94" spans="1:17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>
        <f>O10+O35+O38+O39+O40+O41+O42+O43+O44+O45+O46+O47+O48+O49+O50+O51+O52+O53+O60+O61+O63+O64+O69+O70+O71+O72+O73+O74+O75+O76+O77+O78+O79+O80+O81+O82+O83+O84+O91+O36+O37+O92+O93</f>
        <v>81151.892171219981</v>
      </c>
      <c r="P94" s="1"/>
    </row>
    <row r="95" spans="1:17" x14ac:dyDescent="0.2">
      <c r="P95" s="1"/>
    </row>
    <row r="96" spans="1:17" x14ac:dyDescent="0.2">
      <c r="P96" s="1"/>
    </row>
    <row r="97" spans="1:16" x14ac:dyDescent="0.2">
      <c r="A97" s="67" t="s">
        <v>2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1"/>
    </row>
    <row r="98" spans="1:16" x14ac:dyDescent="0.2">
      <c r="A98" s="67" t="s">
        <v>3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1"/>
    </row>
    <row r="99" spans="1:16" x14ac:dyDescent="0.2">
      <c r="A99" s="68" t="s">
        <v>99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1"/>
    </row>
    <row r="100" spans="1:16" ht="13.5" thickBot="1" x14ac:dyDescent="0.25">
      <c r="A100" s="2" t="s">
        <v>100</v>
      </c>
      <c r="B100" s="3" t="s">
        <v>6</v>
      </c>
      <c r="C100" s="4"/>
      <c r="D100" s="4"/>
      <c r="E100" s="5"/>
      <c r="F100" s="6" t="s">
        <v>7</v>
      </c>
      <c r="G100" s="7"/>
      <c r="H100" s="8"/>
      <c r="I100" s="6"/>
      <c r="J100" s="7" t="s">
        <v>8</v>
      </c>
      <c r="K100" s="8"/>
      <c r="L100" s="9"/>
      <c r="M100" s="9"/>
      <c r="N100" s="10" t="s">
        <v>9</v>
      </c>
      <c r="O100" s="10" t="s">
        <v>9</v>
      </c>
      <c r="P100" s="1"/>
    </row>
    <row r="101" spans="1:16" x14ac:dyDescent="0.2">
      <c r="A101" s="11"/>
      <c r="B101" s="10" t="s">
        <v>13</v>
      </c>
      <c r="C101" s="10"/>
      <c r="D101" s="10" t="s">
        <v>11</v>
      </c>
      <c r="E101" s="9" t="s">
        <v>12</v>
      </c>
      <c r="F101" s="10" t="s">
        <v>13</v>
      </c>
      <c r="G101" s="10" t="s">
        <v>11</v>
      </c>
      <c r="H101" s="9" t="s">
        <v>12</v>
      </c>
      <c r="I101" s="10" t="s">
        <v>13</v>
      </c>
      <c r="J101" s="10" t="s">
        <v>11</v>
      </c>
      <c r="K101" s="9" t="s">
        <v>12</v>
      </c>
      <c r="L101" s="11"/>
      <c r="M101" s="11"/>
      <c r="N101" s="12" t="s">
        <v>14</v>
      </c>
      <c r="O101" s="12" t="s">
        <v>15</v>
      </c>
      <c r="P101" s="1"/>
    </row>
    <row r="102" spans="1:16" x14ac:dyDescent="0.2">
      <c r="A102" s="13"/>
      <c r="B102" s="14" t="s">
        <v>16</v>
      </c>
      <c r="C102" s="14"/>
      <c r="D102" s="14"/>
      <c r="E102" s="13"/>
      <c r="F102" s="14" t="s">
        <v>16</v>
      </c>
      <c r="G102" s="14"/>
      <c r="H102" s="14"/>
      <c r="I102" s="14" t="s">
        <v>16</v>
      </c>
      <c r="J102" s="14"/>
      <c r="K102" s="14"/>
      <c r="L102" s="14"/>
      <c r="M102" s="14"/>
      <c r="N102" s="14" t="s">
        <v>16</v>
      </c>
      <c r="O102" s="14" t="s">
        <v>17</v>
      </c>
      <c r="P102" s="1"/>
    </row>
    <row r="103" spans="1:16" x14ac:dyDescent="0.2">
      <c r="A103" s="15" t="s">
        <v>18</v>
      </c>
      <c r="B103" s="16"/>
      <c r="C103" s="16"/>
      <c r="D103" s="16"/>
      <c r="E103" s="17"/>
      <c r="F103" s="16"/>
      <c r="G103" s="16"/>
      <c r="H103" s="17"/>
      <c r="I103" s="16"/>
      <c r="J103" s="16"/>
      <c r="K103" s="17"/>
      <c r="L103" s="17"/>
      <c r="M103" s="17"/>
      <c r="N103" s="16"/>
      <c r="O103" s="17">
        <f>O104+O105+O106+O107+O108+O109+O110+O111+O112+O113+O114+O115+O116+O117+O118+O119+O120+O121+O123+O124+O125+O126+O128+O129+O130+O132+O133+O134+O135+O136+O137+O138+O139+O140+O141+O142+O143+O144+O145+O149+O150+O151+O152+O153+O154+O155+O156+O157+O158+O159+O160+O163+O167+O165+O166</f>
        <v>21227.427129999993</v>
      </c>
      <c r="P103" s="1"/>
    </row>
    <row r="104" spans="1:16" ht="21" customHeight="1" x14ac:dyDescent="0.2">
      <c r="A104" s="18" t="s">
        <v>19</v>
      </c>
      <c r="B104" s="16">
        <v>6.61</v>
      </c>
      <c r="C104" s="16"/>
      <c r="D104" s="23">
        <v>134.535</v>
      </c>
      <c r="E104" s="20">
        <f>B104*D104</f>
        <v>889.27634999999998</v>
      </c>
      <c r="F104" s="23">
        <v>10.69</v>
      </c>
      <c r="G104" s="23">
        <v>134.535</v>
      </c>
      <c r="H104" s="20">
        <f>F104*G104</f>
        <v>1438.1791499999999</v>
      </c>
      <c r="I104" s="23">
        <v>3.06</v>
      </c>
      <c r="J104" s="23">
        <v>134.535</v>
      </c>
      <c r="K104" s="20">
        <f>I104*J104</f>
        <v>411.6771</v>
      </c>
      <c r="L104" s="20"/>
      <c r="M104" s="20"/>
      <c r="N104" s="23">
        <f t="shared" ref="N104:N110" si="6">B104+F104+I104</f>
        <v>20.36</v>
      </c>
      <c r="O104" s="20">
        <f t="shared" ref="O104:O110" si="7">E104+H104+K104</f>
        <v>2739.1325999999999</v>
      </c>
      <c r="P104" s="1"/>
    </row>
    <row r="105" spans="1:16" x14ac:dyDescent="0.2">
      <c r="A105" s="21" t="s">
        <v>20</v>
      </c>
      <c r="B105" s="16">
        <v>73.52</v>
      </c>
      <c r="C105" s="16"/>
      <c r="D105" s="23">
        <v>2.9369999999999998</v>
      </c>
      <c r="E105" s="20">
        <f t="shared" ref="E105:E111" si="8">B105*D105</f>
        <v>215.92823999999999</v>
      </c>
      <c r="F105" s="23">
        <v>265</v>
      </c>
      <c r="G105" s="23">
        <v>2.9369999999999998</v>
      </c>
      <c r="H105" s="20">
        <f>F105*G105</f>
        <v>778.30499999999995</v>
      </c>
      <c r="I105" s="23">
        <v>15.08</v>
      </c>
      <c r="J105" s="23">
        <v>2.9369999999999998</v>
      </c>
      <c r="K105" s="20">
        <f>I105*J105</f>
        <v>44.289960000000001</v>
      </c>
      <c r="L105" s="20"/>
      <c r="M105" s="20"/>
      <c r="N105" s="23">
        <f t="shared" si="6"/>
        <v>353.59999999999997</v>
      </c>
      <c r="O105" s="20">
        <f>E105+H105+K105</f>
        <v>1038.5231999999999</v>
      </c>
      <c r="P105" s="1"/>
    </row>
    <row r="106" spans="1:16" ht="38.25" x14ac:dyDescent="0.2">
      <c r="A106" s="18" t="s">
        <v>21</v>
      </c>
      <c r="B106" s="16">
        <v>79.63</v>
      </c>
      <c r="C106" s="16"/>
      <c r="D106" s="23">
        <v>5.0780000000000003</v>
      </c>
      <c r="E106" s="20">
        <f t="shared" si="8"/>
        <v>404.36113999999998</v>
      </c>
      <c r="F106" s="23">
        <v>189.77</v>
      </c>
      <c r="G106" s="23">
        <v>5.0780000000000003</v>
      </c>
      <c r="H106" s="20">
        <f>F106*G106</f>
        <v>963.65206000000012</v>
      </c>
      <c r="I106" s="23">
        <v>29.59</v>
      </c>
      <c r="J106" s="23">
        <v>5.0780000000000003</v>
      </c>
      <c r="K106" s="20">
        <f>I106*J106</f>
        <v>150.25802000000002</v>
      </c>
      <c r="L106" s="20"/>
      <c r="M106" s="20"/>
      <c r="N106" s="23">
        <f t="shared" si="6"/>
        <v>298.98999999999995</v>
      </c>
      <c r="O106" s="20">
        <f>E106+H106+K106</f>
        <v>1518.2712200000001</v>
      </c>
      <c r="P106" s="36"/>
    </row>
    <row r="107" spans="1:16" x14ac:dyDescent="0.2">
      <c r="A107" s="22" t="s">
        <v>22</v>
      </c>
      <c r="B107" s="16">
        <v>111.4</v>
      </c>
      <c r="C107" s="16"/>
      <c r="D107" s="23">
        <v>2.4340000000000002</v>
      </c>
      <c r="E107" s="20">
        <f t="shared" si="8"/>
        <v>271.14760000000001</v>
      </c>
      <c r="F107" s="23">
        <v>247.8</v>
      </c>
      <c r="G107" s="23">
        <v>2.4340000000000002</v>
      </c>
      <c r="H107" s="20">
        <f>F107*G107</f>
        <v>603.14520000000005</v>
      </c>
      <c r="I107" s="23">
        <v>42.1</v>
      </c>
      <c r="J107" s="23">
        <v>2.4340000000000002</v>
      </c>
      <c r="K107" s="20">
        <f>I107*J107</f>
        <v>102.47140000000002</v>
      </c>
      <c r="L107" s="20"/>
      <c r="M107" s="20"/>
      <c r="N107" s="23">
        <f t="shared" si="6"/>
        <v>401.30000000000007</v>
      </c>
      <c r="O107" s="20">
        <f t="shared" si="7"/>
        <v>976.76420000000007</v>
      </c>
      <c r="P107" s="36"/>
    </row>
    <row r="108" spans="1:16" ht="25.5" x14ac:dyDescent="0.2">
      <c r="A108" s="18" t="s">
        <v>23</v>
      </c>
      <c r="B108" s="16">
        <v>78.849999999999994</v>
      </c>
      <c r="C108" s="16"/>
      <c r="D108" s="23">
        <v>1.1419999999999999</v>
      </c>
      <c r="E108" s="20">
        <f t="shared" si="8"/>
        <v>90.046699999999987</v>
      </c>
      <c r="F108" s="23"/>
      <c r="G108" s="23"/>
      <c r="H108" s="20"/>
      <c r="I108" s="23"/>
      <c r="J108" s="23"/>
      <c r="K108" s="20">
        <f>I108*J108</f>
        <v>0</v>
      </c>
      <c r="L108" s="20"/>
      <c r="M108" s="20"/>
      <c r="N108" s="23">
        <f t="shared" si="6"/>
        <v>78.849999999999994</v>
      </c>
      <c r="O108" s="20">
        <f t="shared" si="7"/>
        <v>90.046699999999987</v>
      </c>
      <c r="P108" s="1"/>
    </row>
    <row r="109" spans="1:16" ht="38.25" x14ac:dyDescent="0.2">
      <c r="A109" s="18" t="s">
        <v>21</v>
      </c>
      <c r="B109" s="16">
        <v>64.27</v>
      </c>
      <c r="C109" s="16"/>
      <c r="D109" s="23">
        <v>1.149</v>
      </c>
      <c r="E109" s="20">
        <f t="shared" si="8"/>
        <v>73.846229999999991</v>
      </c>
      <c r="F109" s="23"/>
      <c r="G109" s="23"/>
      <c r="H109" s="20"/>
      <c r="I109" s="23"/>
      <c r="J109" s="23"/>
      <c r="K109" s="20"/>
      <c r="L109" s="20"/>
      <c r="M109" s="20"/>
      <c r="N109" s="23">
        <f t="shared" si="6"/>
        <v>64.27</v>
      </c>
      <c r="O109" s="20">
        <f t="shared" si="7"/>
        <v>73.846229999999991</v>
      </c>
      <c r="P109" s="1"/>
    </row>
    <row r="110" spans="1:16" ht="25.5" x14ac:dyDescent="0.2">
      <c r="A110" s="18" t="s">
        <v>24</v>
      </c>
      <c r="B110" s="16"/>
      <c r="C110" s="16"/>
      <c r="D110" s="23"/>
      <c r="E110" s="20">
        <f t="shared" si="8"/>
        <v>0</v>
      </c>
      <c r="F110" s="23">
        <v>19.84</v>
      </c>
      <c r="G110" s="23">
        <v>1.296</v>
      </c>
      <c r="H110" s="20">
        <f>F110*G110</f>
        <v>25.71264</v>
      </c>
      <c r="I110" s="23"/>
      <c r="J110" s="23"/>
      <c r="K110" s="20"/>
      <c r="L110" s="20"/>
      <c r="M110" s="20"/>
      <c r="N110" s="23">
        <f t="shared" si="6"/>
        <v>19.84</v>
      </c>
      <c r="O110" s="20">
        <f t="shared" si="7"/>
        <v>25.71264</v>
      </c>
      <c r="P110" s="1"/>
    </row>
    <row r="111" spans="1:16" ht="25.5" x14ac:dyDescent="0.2">
      <c r="A111" s="18" t="s">
        <v>24</v>
      </c>
      <c r="B111" s="16">
        <v>15.87</v>
      </c>
      <c r="C111" s="16"/>
      <c r="D111" s="23">
        <v>1.3480000000000001</v>
      </c>
      <c r="E111" s="20">
        <f t="shared" si="8"/>
        <v>21.392759999999999</v>
      </c>
      <c r="F111" s="23"/>
      <c r="G111" s="23"/>
      <c r="H111" s="23"/>
      <c r="I111" s="23"/>
      <c r="J111" s="23"/>
      <c r="K111" s="23"/>
      <c r="L111" s="23"/>
      <c r="M111" s="23"/>
      <c r="N111" s="23">
        <v>10.08</v>
      </c>
      <c r="O111" s="23">
        <v>21.4</v>
      </c>
      <c r="P111" s="1"/>
    </row>
    <row r="112" spans="1:16" ht="25.5" x14ac:dyDescent="0.2">
      <c r="A112" s="18" t="s">
        <v>25</v>
      </c>
      <c r="B112" s="16"/>
      <c r="C112" s="16"/>
      <c r="D112" s="23"/>
      <c r="E112" s="20"/>
      <c r="F112" s="23">
        <v>125.41</v>
      </c>
      <c r="G112" s="23">
        <v>0.83399999999999996</v>
      </c>
      <c r="H112" s="20">
        <f>F112*G112</f>
        <v>104.59193999999999</v>
      </c>
      <c r="I112" s="23">
        <v>16.63</v>
      </c>
      <c r="J112" s="23">
        <v>0.83399999999999996</v>
      </c>
      <c r="K112" s="20">
        <f>I112*J112</f>
        <v>13.869419999999998</v>
      </c>
      <c r="L112" s="20"/>
      <c r="M112" s="20"/>
      <c r="N112" s="23">
        <f>F112+I112</f>
        <v>142.04</v>
      </c>
      <c r="O112" s="20">
        <f>H112+K112</f>
        <v>118.46135999999998</v>
      </c>
      <c r="P112" s="1"/>
    </row>
    <row r="113" spans="1:16" ht="25.5" x14ac:dyDescent="0.2">
      <c r="A113" s="18" t="s">
        <v>24</v>
      </c>
      <c r="B113" s="16"/>
      <c r="C113" s="16"/>
      <c r="D113" s="23"/>
      <c r="E113" s="23"/>
      <c r="F113" s="23">
        <v>100.33</v>
      </c>
      <c r="G113" s="23">
        <v>0.83699999999999997</v>
      </c>
      <c r="H113" s="20">
        <f>F113*G113</f>
        <v>83.976209999999995</v>
      </c>
      <c r="I113" s="23">
        <v>13.33</v>
      </c>
      <c r="J113" s="23">
        <v>0.83699999999999997</v>
      </c>
      <c r="K113" s="20">
        <f>I113*J113</f>
        <v>11.157209999999999</v>
      </c>
      <c r="L113" s="20"/>
      <c r="M113" s="20"/>
      <c r="N113" s="23">
        <f>F113+I113</f>
        <v>113.66</v>
      </c>
      <c r="O113" s="20">
        <f>H113+K113</f>
        <v>95.133420000000001</v>
      </c>
      <c r="P113" s="1"/>
    </row>
    <row r="114" spans="1:16" x14ac:dyDescent="0.2">
      <c r="A114" s="18" t="s">
        <v>26</v>
      </c>
      <c r="B114" s="16">
        <v>58.33</v>
      </c>
      <c r="C114" s="16"/>
      <c r="D114" s="23">
        <v>0.107</v>
      </c>
      <c r="E114" s="20">
        <f>B114*D114</f>
        <v>6.2413099999999995</v>
      </c>
      <c r="F114" s="23"/>
      <c r="G114" s="23"/>
      <c r="H114" s="20">
        <f>F114*G114</f>
        <v>0</v>
      </c>
      <c r="I114" s="23"/>
      <c r="J114" s="23"/>
      <c r="K114" s="20"/>
      <c r="L114" s="20"/>
      <c r="M114" s="20"/>
      <c r="N114" s="23">
        <f>B114</f>
        <v>58.33</v>
      </c>
      <c r="O114" s="20">
        <f>E114</f>
        <v>6.2413099999999995</v>
      </c>
      <c r="P114" s="1"/>
    </row>
    <row r="115" spans="1:16" ht="38.25" x14ac:dyDescent="0.2">
      <c r="A115" s="18" t="s">
        <v>21</v>
      </c>
      <c r="B115" s="16">
        <v>58.33</v>
      </c>
      <c r="C115" s="16"/>
      <c r="D115" s="23">
        <v>0.04</v>
      </c>
      <c r="E115" s="20">
        <f>B115*D115</f>
        <v>2.3332000000000002</v>
      </c>
      <c r="F115" s="23"/>
      <c r="G115" s="23"/>
      <c r="H115" s="23"/>
      <c r="I115" s="23"/>
      <c r="J115" s="23"/>
      <c r="K115" s="20"/>
      <c r="L115" s="20"/>
      <c r="M115" s="20"/>
      <c r="N115" s="23">
        <f>B115</f>
        <v>58.33</v>
      </c>
      <c r="O115" s="20">
        <f>E115</f>
        <v>2.3332000000000002</v>
      </c>
      <c r="P115" s="1"/>
    </row>
    <row r="116" spans="1:16" ht="25.5" x14ac:dyDescent="0.2">
      <c r="A116" s="18" t="s">
        <v>24</v>
      </c>
      <c r="B116" s="16">
        <v>17.670000000000002</v>
      </c>
      <c r="C116" s="16"/>
      <c r="D116" s="23">
        <v>1.0109999999999999</v>
      </c>
      <c r="E116" s="20">
        <f>B116*D116</f>
        <v>17.864370000000001</v>
      </c>
      <c r="F116" s="23"/>
      <c r="G116" s="23"/>
      <c r="H116" s="23"/>
      <c r="I116" s="23"/>
      <c r="J116" s="23"/>
      <c r="K116" s="20"/>
      <c r="L116" s="20"/>
      <c r="M116" s="20"/>
      <c r="N116" s="23">
        <f>B116</f>
        <v>17.670000000000002</v>
      </c>
      <c r="O116" s="20">
        <f>E116</f>
        <v>17.864370000000001</v>
      </c>
      <c r="P116" s="1"/>
    </row>
    <row r="117" spans="1:16" ht="38.25" x14ac:dyDescent="0.2">
      <c r="A117" s="18" t="s">
        <v>21</v>
      </c>
      <c r="B117" s="16">
        <v>17.670000000000002</v>
      </c>
      <c r="C117" s="16"/>
      <c r="D117" s="23">
        <v>0.70099999999999996</v>
      </c>
      <c r="E117" s="20">
        <f>B117*D117</f>
        <v>12.386670000000001</v>
      </c>
      <c r="F117" s="23"/>
      <c r="G117" s="23"/>
      <c r="H117" s="23"/>
      <c r="I117" s="23"/>
      <c r="J117" s="23"/>
      <c r="K117" s="20"/>
      <c r="L117" s="20"/>
      <c r="M117" s="20"/>
      <c r="N117" s="23">
        <f>B117</f>
        <v>17.670000000000002</v>
      </c>
      <c r="O117" s="20">
        <f>E117</f>
        <v>12.386670000000001</v>
      </c>
      <c r="P117" s="1"/>
    </row>
    <row r="118" spans="1:16" x14ac:dyDescent="0.2">
      <c r="A118" s="18" t="s">
        <v>27</v>
      </c>
      <c r="B118" s="16"/>
      <c r="C118" s="16"/>
      <c r="D118" s="23"/>
      <c r="E118" s="23"/>
      <c r="F118" s="23">
        <v>39.67</v>
      </c>
      <c r="G118" s="23">
        <v>0.35799999999999998</v>
      </c>
      <c r="H118" s="20">
        <f>F118*G118</f>
        <v>14.20186</v>
      </c>
      <c r="I118" s="23"/>
      <c r="J118" s="23"/>
      <c r="K118" s="20"/>
      <c r="L118" s="20"/>
      <c r="M118" s="20"/>
      <c r="N118" s="23">
        <f>F118</f>
        <v>39.67</v>
      </c>
      <c r="O118" s="20">
        <f>H118</f>
        <v>14.20186</v>
      </c>
      <c r="P118" s="1"/>
    </row>
    <row r="119" spans="1:16" ht="38.25" x14ac:dyDescent="0.2">
      <c r="A119" s="18" t="s">
        <v>21</v>
      </c>
      <c r="B119" s="16"/>
      <c r="C119" s="16"/>
      <c r="D119" s="52"/>
      <c r="E119" s="53"/>
      <c r="F119" s="49">
        <v>39.67</v>
      </c>
      <c r="G119" s="54" t="s">
        <v>101</v>
      </c>
      <c r="H119" s="20">
        <f>F119*G119</f>
        <v>9.8381600000000002</v>
      </c>
      <c r="I119" s="49"/>
      <c r="J119" s="52"/>
      <c r="K119" s="53"/>
      <c r="L119" s="53"/>
      <c r="M119" s="53"/>
      <c r="N119" s="23">
        <f>F119</f>
        <v>39.67</v>
      </c>
      <c r="O119" s="20">
        <f>H119</f>
        <v>9.8381600000000002</v>
      </c>
      <c r="P119" s="1"/>
    </row>
    <row r="120" spans="1:16" ht="25.5" x14ac:dyDescent="0.2">
      <c r="A120" s="18" t="s">
        <v>28</v>
      </c>
      <c r="B120" s="16"/>
      <c r="C120" s="16"/>
      <c r="D120" s="49"/>
      <c r="E120" s="49"/>
      <c r="F120" s="49">
        <v>82.32</v>
      </c>
      <c r="G120" s="49">
        <v>5.49</v>
      </c>
      <c r="H120" s="20">
        <f>F120*G120</f>
        <v>451.93680000000001</v>
      </c>
      <c r="I120" s="49"/>
      <c r="J120" s="49"/>
      <c r="K120" s="49"/>
      <c r="L120" s="49"/>
      <c r="M120" s="49"/>
      <c r="N120" s="23">
        <f>F120</f>
        <v>82.32</v>
      </c>
      <c r="O120" s="20">
        <f>H120</f>
        <v>451.93680000000001</v>
      </c>
      <c r="P120" s="1"/>
    </row>
    <row r="121" spans="1:16" ht="38.25" x14ac:dyDescent="0.2">
      <c r="A121" s="18" t="s">
        <v>21</v>
      </c>
      <c r="B121" s="16"/>
      <c r="C121" s="16"/>
      <c r="D121" s="23"/>
      <c r="E121" s="20"/>
      <c r="F121" s="23">
        <v>73.5</v>
      </c>
      <c r="G121" s="23">
        <v>5.0780000000000003</v>
      </c>
      <c r="H121" s="20">
        <f>F121*G121</f>
        <v>373.233</v>
      </c>
      <c r="I121" s="23"/>
      <c r="J121" s="23"/>
      <c r="K121" s="20"/>
      <c r="L121" s="20"/>
      <c r="M121" s="20"/>
      <c r="N121" s="23">
        <f>F121</f>
        <v>73.5</v>
      </c>
      <c r="O121" s="20">
        <f>H121</f>
        <v>373.233</v>
      </c>
      <c r="P121" s="1"/>
    </row>
    <row r="122" spans="1:16" x14ac:dyDescent="0.2">
      <c r="A122" s="15" t="s">
        <v>102</v>
      </c>
      <c r="B122" s="16" t="s">
        <v>103</v>
      </c>
      <c r="C122" s="16"/>
      <c r="D122" s="23"/>
      <c r="E122" s="20"/>
      <c r="F122" s="23"/>
      <c r="G122" s="23"/>
      <c r="H122" s="20"/>
      <c r="I122" s="23"/>
      <c r="J122" s="23"/>
      <c r="K122" s="20"/>
      <c r="L122" s="20"/>
      <c r="M122" s="20"/>
      <c r="N122" s="23"/>
      <c r="O122" s="20"/>
      <c r="P122" s="1"/>
    </row>
    <row r="123" spans="1:16" ht="19.5" customHeight="1" x14ac:dyDescent="0.2">
      <c r="A123" s="18" t="s">
        <v>19</v>
      </c>
      <c r="B123" s="16">
        <v>9.23</v>
      </c>
      <c r="C123" s="16"/>
      <c r="D123" s="23">
        <v>155.797</v>
      </c>
      <c r="E123" s="20">
        <f>B123*D123</f>
        <v>1438.00631</v>
      </c>
      <c r="F123" s="23"/>
      <c r="G123" s="23"/>
      <c r="H123" s="20"/>
      <c r="I123" s="23"/>
      <c r="J123" s="23"/>
      <c r="K123" s="20"/>
      <c r="L123" s="20"/>
      <c r="M123" s="20"/>
      <c r="N123" s="23">
        <v>42.3</v>
      </c>
      <c r="O123" s="20">
        <f>E123</f>
        <v>1438.00631</v>
      </c>
      <c r="P123" s="1"/>
    </row>
    <row r="124" spans="1:16" ht="38.25" x14ac:dyDescent="0.2">
      <c r="A124" s="18" t="s">
        <v>21</v>
      </c>
      <c r="B124" s="16">
        <v>8.5</v>
      </c>
      <c r="C124" s="16"/>
      <c r="D124" s="23">
        <v>133.83099999999999</v>
      </c>
      <c r="E124" s="20">
        <f>B124*D124</f>
        <v>1137.5635</v>
      </c>
      <c r="F124" s="23"/>
      <c r="G124" s="23"/>
      <c r="H124" s="23"/>
      <c r="I124" s="23"/>
      <c r="J124" s="23"/>
      <c r="K124" s="23"/>
      <c r="L124" s="23"/>
      <c r="M124" s="23"/>
      <c r="N124" s="23">
        <f>B124</f>
        <v>8.5</v>
      </c>
      <c r="O124" s="20">
        <f>E124</f>
        <v>1137.5635</v>
      </c>
      <c r="P124" s="1"/>
    </row>
    <row r="125" spans="1:16" x14ac:dyDescent="0.2">
      <c r="A125" s="21" t="s">
        <v>20</v>
      </c>
      <c r="B125" s="16">
        <v>128.30000000000001</v>
      </c>
      <c r="C125" s="16"/>
      <c r="D125" s="23">
        <v>1.81</v>
      </c>
      <c r="E125" s="20">
        <f>B125*D125</f>
        <v>232.22300000000004</v>
      </c>
      <c r="F125" s="23"/>
      <c r="G125" s="23"/>
      <c r="H125" s="23"/>
      <c r="I125" s="23"/>
      <c r="J125" s="23"/>
      <c r="K125" s="23"/>
      <c r="L125" s="23"/>
      <c r="M125" s="23"/>
      <c r="N125" s="23">
        <f>B125</f>
        <v>128.30000000000001</v>
      </c>
      <c r="O125" s="20">
        <f>E125</f>
        <v>232.22300000000004</v>
      </c>
      <c r="P125" s="1"/>
    </row>
    <row r="126" spans="1:16" x14ac:dyDescent="0.2">
      <c r="A126" s="21" t="s">
        <v>83</v>
      </c>
      <c r="B126" s="16">
        <v>4</v>
      </c>
      <c r="C126" s="16"/>
      <c r="D126" s="23">
        <v>22.529</v>
      </c>
      <c r="E126" s="20">
        <f>B126*D126</f>
        <v>90.116</v>
      </c>
      <c r="F126" s="23"/>
      <c r="G126" s="23"/>
      <c r="H126" s="23"/>
      <c r="I126" s="23"/>
      <c r="J126" s="23"/>
      <c r="K126" s="23"/>
      <c r="L126" s="23"/>
      <c r="M126" s="23"/>
      <c r="N126" s="23">
        <f>B126</f>
        <v>4</v>
      </c>
      <c r="O126" s="20">
        <f>E126</f>
        <v>90.116</v>
      </c>
      <c r="P126" s="1"/>
    </row>
    <row r="127" spans="1:16" x14ac:dyDescent="0.2">
      <c r="A127" s="15" t="s">
        <v>102</v>
      </c>
      <c r="B127" s="16" t="s">
        <v>104</v>
      </c>
      <c r="C127" s="16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"/>
    </row>
    <row r="128" spans="1:16" x14ac:dyDescent="0.2">
      <c r="A128" s="21" t="s">
        <v>85</v>
      </c>
      <c r="B128" s="21">
        <v>158.46</v>
      </c>
      <c r="C128" s="21"/>
      <c r="D128" s="49">
        <v>7.1689999999999996</v>
      </c>
      <c r="E128" s="53">
        <f>B128*D128</f>
        <v>1135.99974</v>
      </c>
      <c r="F128" s="32"/>
      <c r="G128" s="32"/>
      <c r="H128" s="32"/>
      <c r="I128" s="32"/>
      <c r="J128" s="32"/>
      <c r="K128" s="32"/>
      <c r="L128" s="32"/>
      <c r="M128" s="32"/>
      <c r="N128" s="49">
        <f>B128</f>
        <v>158.46</v>
      </c>
      <c r="O128" s="53">
        <f>E128</f>
        <v>1135.99974</v>
      </c>
      <c r="P128" s="1"/>
    </row>
    <row r="129" spans="1:16" x14ac:dyDescent="0.2">
      <c r="A129" s="21" t="s">
        <v>20</v>
      </c>
      <c r="B129" s="16">
        <v>128.30000000000001</v>
      </c>
      <c r="C129" s="16"/>
      <c r="D129" s="23">
        <v>0.97599999999999998</v>
      </c>
      <c r="E129" s="20">
        <f>B129*D129</f>
        <v>125.22080000000001</v>
      </c>
      <c r="F129" s="23"/>
      <c r="G129" s="23"/>
      <c r="H129" s="23"/>
      <c r="I129" s="23"/>
      <c r="J129" s="23"/>
      <c r="K129" s="23"/>
      <c r="L129" s="23"/>
      <c r="M129" s="23"/>
      <c r="N129" s="23">
        <f>B129</f>
        <v>128.30000000000001</v>
      </c>
      <c r="O129" s="20">
        <f>E129</f>
        <v>125.22080000000001</v>
      </c>
      <c r="P129" s="1"/>
    </row>
    <row r="130" spans="1:16" x14ac:dyDescent="0.2">
      <c r="A130" s="21" t="s">
        <v>83</v>
      </c>
      <c r="B130" s="16">
        <v>4</v>
      </c>
      <c r="C130" s="16"/>
      <c r="D130" s="23">
        <v>83.974000000000004</v>
      </c>
      <c r="E130" s="20">
        <f>B130*D130</f>
        <v>335.89600000000002</v>
      </c>
      <c r="F130" s="23"/>
      <c r="G130" s="23"/>
      <c r="H130" s="23"/>
      <c r="I130" s="23"/>
      <c r="J130" s="23"/>
      <c r="K130" s="23"/>
      <c r="L130" s="23"/>
      <c r="M130" s="23"/>
      <c r="N130" s="23">
        <f>B130</f>
        <v>4</v>
      </c>
      <c r="O130" s="20">
        <f>E130</f>
        <v>335.89600000000002</v>
      </c>
      <c r="P130" s="1"/>
    </row>
    <row r="131" spans="1:16" x14ac:dyDescent="0.2">
      <c r="A131" s="15" t="s">
        <v>105</v>
      </c>
      <c r="B131" s="16"/>
      <c r="C131" s="16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"/>
    </row>
    <row r="132" spans="1:16" x14ac:dyDescent="0.2">
      <c r="A132" s="18" t="s">
        <v>19</v>
      </c>
      <c r="B132" s="16">
        <v>2.38</v>
      </c>
      <c r="C132" s="16"/>
      <c r="D132" s="23">
        <v>134.535</v>
      </c>
      <c r="E132" s="20">
        <f t="shared" ref="E132:E138" si="9">B132*D132</f>
        <v>320.19329999999997</v>
      </c>
      <c r="F132" s="23">
        <v>7.74</v>
      </c>
      <c r="G132" s="23">
        <v>134.535</v>
      </c>
      <c r="H132" s="20">
        <f t="shared" ref="H132:H137" si="10">F132*G132</f>
        <v>1041.3009</v>
      </c>
      <c r="I132" s="23"/>
      <c r="J132" s="23"/>
      <c r="K132" s="23"/>
      <c r="L132" s="23"/>
      <c r="M132" s="23"/>
      <c r="N132" s="23">
        <f t="shared" ref="N132:N138" si="11">B132+F132</f>
        <v>10.120000000000001</v>
      </c>
      <c r="O132" s="20">
        <f t="shared" ref="O132:O138" si="12">E132+H132</f>
        <v>1361.4941999999999</v>
      </c>
      <c r="P132" s="1"/>
    </row>
    <row r="133" spans="1:16" x14ac:dyDescent="0.2">
      <c r="A133" s="21" t="s">
        <v>20</v>
      </c>
      <c r="B133" s="16">
        <v>21.06</v>
      </c>
      <c r="C133" s="16"/>
      <c r="D133" s="23">
        <v>2.9369999999999998</v>
      </c>
      <c r="E133" s="20">
        <f t="shared" si="9"/>
        <v>61.853219999999993</v>
      </c>
      <c r="F133" s="23">
        <v>43.94</v>
      </c>
      <c r="G133" s="23">
        <v>2.9369999999999998</v>
      </c>
      <c r="H133" s="20">
        <f t="shared" si="10"/>
        <v>129.05177999999998</v>
      </c>
      <c r="I133" s="23"/>
      <c r="J133" s="23"/>
      <c r="K133" s="23"/>
      <c r="L133" s="23"/>
      <c r="M133" s="23"/>
      <c r="N133" s="23">
        <f t="shared" si="11"/>
        <v>65</v>
      </c>
      <c r="O133" s="20">
        <f t="shared" si="12"/>
        <v>190.90499999999997</v>
      </c>
      <c r="P133" s="1"/>
    </row>
    <row r="134" spans="1:16" ht="38.25" x14ac:dyDescent="0.2">
      <c r="A134" s="18" t="s">
        <v>21</v>
      </c>
      <c r="B134" s="16">
        <v>17.46</v>
      </c>
      <c r="C134" s="16"/>
      <c r="D134" s="23">
        <v>5.0780000000000003</v>
      </c>
      <c r="E134" s="20">
        <f t="shared" si="9"/>
        <v>88.661880000000011</v>
      </c>
      <c r="F134" s="23">
        <v>23.05</v>
      </c>
      <c r="G134" s="23">
        <v>5.0780000000000003</v>
      </c>
      <c r="H134" s="20">
        <f t="shared" si="10"/>
        <v>117.04790000000001</v>
      </c>
      <c r="I134" s="23"/>
      <c r="J134" s="23"/>
      <c r="K134" s="23"/>
      <c r="L134" s="23"/>
      <c r="M134" s="23"/>
      <c r="N134" s="23">
        <f t="shared" si="11"/>
        <v>40.510000000000005</v>
      </c>
      <c r="O134" s="20">
        <f t="shared" si="12"/>
        <v>205.70978000000002</v>
      </c>
      <c r="P134" s="1"/>
    </row>
    <row r="135" spans="1:16" x14ac:dyDescent="0.2">
      <c r="A135" s="22" t="s">
        <v>22</v>
      </c>
      <c r="B135" s="16">
        <v>39.29</v>
      </c>
      <c r="C135" s="16"/>
      <c r="D135" s="23">
        <v>2.4340000000000002</v>
      </c>
      <c r="E135" s="20">
        <f>B135*D135</f>
        <v>95.631860000000003</v>
      </c>
      <c r="F135" s="23">
        <v>80.709999999999994</v>
      </c>
      <c r="G135" s="23">
        <v>2.4340000000000002</v>
      </c>
      <c r="H135" s="20">
        <f t="shared" si="10"/>
        <v>196.44814</v>
      </c>
      <c r="I135" s="23"/>
      <c r="J135" s="23"/>
      <c r="K135" s="23"/>
      <c r="L135" s="23"/>
      <c r="M135" s="23"/>
      <c r="N135" s="23">
        <f t="shared" si="11"/>
        <v>120</v>
      </c>
      <c r="O135" s="20">
        <f t="shared" si="12"/>
        <v>292.08</v>
      </c>
      <c r="P135" s="1"/>
    </row>
    <row r="136" spans="1:16" ht="25.5" x14ac:dyDescent="0.2">
      <c r="A136" s="18" t="s">
        <v>23</v>
      </c>
      <c r="B136" s="16">
        <v>20.84</v>
      </c>
      <c r="C136" s="16"/>
      <c r="D136" s="23">
        <v>1.1419999999999999</v>
      </c>
      <c r="E136" s="20">
        <f t="shared" si="9"/>
        <v>23.79928</v>
      </c>
      <c r="F136" s="23"/>
      <c r="G136" s="23"/>
      <c r="H136" s="20">
        <f t="shared" si="10"/>
        <v>0</v>
      </c>
      <c r="I136" s="23"/>
      <c r="J136" s="23"/>
      <c r="K136" s="23"/>
      <c r="L136" s="23"/>
      <c r="M136" s="23"/>
      <c r="N136" s="23">
        <f t="shared" si="11"/>
        <v>20.84</v>
      </c>
      <c r="O136" s="20">
        <f t="shared" si="12"/>
        <v>23.79928</v>
      </c>
      <c r="P136" s="1"/>
    </row>
    <row r="137" spans="1:16" ht="25.5" x14ac:dyDescent="0.2">
      <c r="A137" s="18" t="s">
        <v>25</v>
      </c>
      <c r="B137" s="16"/>
      <c r="C137" s="16"/>
      <c r="D137" s="23"/>
      <c r="E137" s="20">
        <f t="shared" si="9"/>
        <v>0</v>
      </c>
      <c r="F137" s="23">
        <v>16.25</v>
      </c>
      <c r="G137" s="23">
        <v>0.83399999999999996</v>
      </c>
      <c r="H137" s="20">
        <f t="shared" si="10"/>
        <v>13.5525</v>
      </c>
      <c r="I137" s="23"/>
      <c r="J137" s="23"/>
      <c r="K137" s="23"/>
      <c r="L137" s="23"/>
      <c r="M137" s="23"/>
      <c r="N137" s="23">
        <f t="shared" si="11"/>
        <v>16.25</v>
      </c>
      <c r="O137" s="20">
        <f t="shared" si="12"/>
        <v>13.5525</v>
      </c>
      <c r="P137" s="1"/>
    </row>
    <row r="138" spans="1:16" ht="25.5" x14ac:dyDescent="0.2">
      <c r="A138" s="18" t="s">
        <v>24</v>
      </c>
      <c r="B138" s="16">
        <v>16.670000000000002</v>
      </c>
      <c r="C138" s="16"/>
      <c r="D138" s="23">
        <v>1.149</v>
      </c>
      <c r="E138" s="20">
        <f t="shared" si="9"/>
        <v>19.153830000000003</v>
      </c>
      <c r="F138" s="23"/>
      <c r="G138" s="23"/>
      <c r="H138" s="20"/>
      <c r="I138" s="23"/>
      <c r="J138" s="23"/>
      <c r="K138" s="23"/>
      <c r="L138" s="23"/>
      <c r="M138" s="23"/>
      <c r="N138" s="23">
        <f t="shared" si="11"/>
        <v>16.670000000000002</v>
      </c>
      <c r="O138" s="20">
        <f t="shared" si="12"/>
        <v>19.153830000000003</v>
      </c>
      <c r="P138" s="1"/>
    </row>
    <row r="139" spans="1:16" ht="25.5" x14ac:dyDescent="0.2">
      <c r="A139" s="18" t="s">
        <v>24</v>
      </c>
      <c r="B139" s="16"/>
      <c r="C139" s="16"/>
      <c r="D139" s="23"/>
      <c r="E139" s="20"/>
      <c r="F139" s="23">
        <v>13</v>
      </c>
      <c r="G139" s="23">
        <v>0.83699999999999997</v>
      </c>
      <c r="H139" s="20">
        <f>F139*G139</f>
        <v>10.881</v>
      </c>
      <c r="I139" s="23"/>
      <c r="J139" s="23"/>
      <c r="K139" s="23"/>
      <c r="L139" s="23"/>
      <c r="M139" s="23"/>
      <c r="N139" s="23">
        <f>F139</f>
        <v>13</v>
      </c>
      <c r="O139" s="20">
        <f>H139</f>
        <v>10.881</v>
      </c>
      <c r="P139" s="1"/>
    </row>
    <row r="140" spans="1:16" x14ac:dyDescent="0.2">
      <c r="A140" s="28" t="s">
        <v>26</v>
      </c>
      <c r="B140" s="16">
        <v>16.670000000000002</v>
      </c>
      <c r="C140" s="16">
        <v>0.107</v>
      </c>
      <c r="D140" s="20"/>
      <c r="E140" s="20">
        <f>B140*C140</f>
        <v>1.7836900000000002</v>
      </c>
      <c r="F140" s="23"/>
      <c r="G140" s="23"/>
      <c r="H140" s="20"/>
      <c r="I140" s="23"/>
      <c r="J140" s="23"/>
      <c r="K140" s="23"/>
      <c r="L140" s="23"/>
      <c r="M140" s="23"/>
      <c r="N140" s="23">
        <f>B140</f>
        <v>16.670000000000002</v>
      </c>
      <c r="O140" s="20">
        <f>E140</f>
        <v>1.7836900000000002</v>
      </c>
      <c r="P140" s="1"/>
    </row>
    <row r="141" spans="1:16" ht="38.25" x14ac:dyDescent="0.2">
      <c r="A141" s="18" t="s">
        <v>21</v>
      </c>
      <c r="B141" s="16">
        <v>16.670000000000002</v>
      </c>
      <c r="C141" s="16">
        <v>0.04</v>
      </c>
      <c r="D141" s="20"/>
      <c r="E141" s="20">
        <f>B141*C141</f>
        <v>0.66680000000000006</v>
      </c>
      <c r="F141" s="23"/>
      <c r="G141" s="23"/>
      <c r="H141" s="20"/>
      <c r="I141" s="23"/>
      <c r="J141" s="23"/>
      <c r="K141" s="23"/>
      <c r="L141" s="23"/>
      <c r="M141" s="23"/>
      <c r="N141" s="23">
        <f>B141</f>
        <v>16.670000000000002</v>
      </c>
      <c r="O141" s="20">
        <f>E141</f>
        <v>0.66680000000000006</v>
      </c>
      <c r="P141" s="1"/>
    </row>
    <row r="142" spans="1:16" ht="25.5" x14ac:dyDescent="0.2">
      <c r="A142" s="18" t="s">
        <v>24</v>
      </c>
      <c r="B142" s="16">
        <v>6.67</v>
      </c>
      <c r="C142" s="16">
        <v>1.0109999999999999</v>
      </c>
      <c r="D142" s="23"/>
      <c r="E142" s="20">
        <f>B142*C142</f>
        <v>6.7433699999999996</v>
      </c>
      <c r="F142" s="23"/>
      <c r="G142" s="23"/>
      <c r="H142" s="23"/>
      <c r="I142" s="23"/>
      <c r="J142" s="23"/>
      <c r="K142" s="23"/>
      <c r="L142" s="23"/>
      <c r="M142" s="23"/>
      <c r="N142" s="23">
        <f>B142</f>
        <v>6.67</v>
      </c>
      <c r="O142" s="20">
        <f>E142</f>
        <v>6.7433699999999996</v>
      </c>
      <c r="P142" s="1"/>
    </row>
    <row r="143" spans="1:16" ht="38.25" x14ac:dyDescent="0.2">
      <c r="A143" s="18" t="s">
        <v>21</v>
      </c>
      <c r="B143" s="16">
        <v>6.67</v>
      </c>
      <c r="C143" s="16">
        <v>0.70099999999999996</v>
      </c>
      <c r="D143" s="23"/>
      <c r="E143" s="20">
        <f>B143*C143</f>
        <v>4.6756699999999993</v>
      </c>
      <c r="F143" s="23"/>
      <c r="G143" s="23"/>
      <c r="H143" s="23"/>
      <c r="I143" s="23"/>
      <c r="J143" s="23"/>
      <c r="K143" s="23"/>
      <c r="L143" s="23"/>
      <c r="M143" s="23"/>
      <c r="N143" s="23">
        <f>B143</f>
        <v>6.67</v>
      </c>
      <c r="O143" s="20">
        <f>E143</f>
        <v>4.6756699999999993</v>
      </c>
      <c r="P143" s="1"/>
    </row>
    <row r="144" spans="1:16" ht="16.5" customHeight="1" x14ac:dyDescent="0.2">
      <c r="A144" s="28" t="s">
        <v>27</v>
      </c>
      <c r="B144" s="16"/>
      <c r="C144" s="16"/>
      <c r="D144" s="23"/>
      <c r="E144" s="20"/>
      <c r="F144" s="23">
        <v>10.67</v>
      </c>
      <c r="G144" s="23">
        <v>0.35799999999999998</v>
      </c>
      <c r="H144" s="20">
        <f>F144*G144</f>
        <v>3.8198599999999998</v>
      </c>
      <c r="I144" s="23"/>
      <c r="J144" s="23"/>
      <c r="K144" s="23"/>
      <c r="L144" s="23"/>
      <c r="M144" s="23"/>
      <c r="N144" s="23">
        <f>F144</f>
        <v>10.67</v>
      </c>
      <c r="O144" s="20">
        <f>H144</f>
        <v>3.8198599999999998</v>
      </c>
      <c r="P144" s="1"/>
    </row>
    <row r="145" spans="1:16" ht="37.5" customHeight="1" x14ac:dyDescent="0.2">
      <c r="A145" s="18" t="s">
        <v>21</v>
      </c>
      <c r="B145" s="16"/>
      <c r="C145" s="16"/>
      <c r="D145" s="23"/>
      <c r="E145" s="20"/>
      <c r="F145" s="23">
        <v>10.67</v>
      </c>
      <c r="G145" s="23">
        <v>0.248</v>
      </c>
      <c r="H145" s="20">
        <f>F145*G145</f>
        <v>2.6461600000000001</v>
      </c>
      <c r="I145" s="23"/>
      <c r="J145" s="23"/>
      <c r="K145" s="23"/>
      <c r="L145" s="23"/>
      <c r="M145" s="23"/>
      <c r="N145" s="23">
        <f>F145</f>
        <v>10.67</v>
      </c>
      <c r="O145" s="20">
        <f>H145</f>
        <v>2.6461600000000001</v>
      </c>
      <c r="P145" s="1"/>
    </row>
    <row r="146" spans="1:16" ht="25.5" hidden="1" x14ac:dyDescent="0.2">
      <c r="A146" s="18" t="s">
        <v>28</v>
      </c>
      <c r="B146" s="16"/>
      <c r="C146" s="16"/>
      <c r="D146" s="23"/>
      <c r="E146" s="20"/>
      <c r="F146" s="23"/>
      <c r="G146" s="23"/>
      <c r="H146" s="23"/>
      <c r="I146" s="23"/>
      <c r="J146" s="23"/>
      <c r="K146" s="23"/>
      <c r="L146" s="23"/>
      <c r="M146" s="23"/>
      <c r="N146" s="23"/>
      <c r="O146" s="20"/>
      <c r="P146" s="1"/>
    </row>
    <row r="147" spans="1:16" ht="38.25" hidden="1" x14ac:dyDescent="0.2">
      <c r="A147" s="18" t="s">
        <v>21</v>
      </c>
      <c r="B147" s="16"/>
      <c r="C147" s="16"/>
      <c r="D147" s="23"/>
      <c r="E147" s="20"/>
      <c r="F147" s="23"/>
      <c r="G147" s="23"/>
      <c r="H147" s="23"/>
      <c r="I147" s="23"/>
      <c r="J147" s="23"/>
      <c r="K147" s="23"/>
      <c r="L147" s="23"/>
      <c r="M147" s="23"/>
      <c r="N147" s="23"/>
      <c r="O147" s="20"/>
      <c r="P147" s="1"/>
    </row>
    <row r="148" spans="1:16" x14ac:dyDescent="0.2">
      <c r="A148" s="28" t="s">
        <v>106</v>
      </c>
      <c r="B148" s="16"/>
      <c r="C148" s="16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"/>
    </row>
    <row r="149" spans="1:16" x14ac:dyDescent="0.2">
      <c r="A149" s="18" t="s">
        <v>19</v>
      </c>
      <c r="B149" s="16">
        <v>2.17</v>
      </c>
      <c r="C149" s="16"/>
      <c r="D149" s="23">
        <v>134.535</v>
      </c>
      <c r="E149" s="20">
        <f t="shared" ref="E149:E158" si="13">B149*D149</f>
        <v>291.94094999999999</v>
      </c>
      <c r="F149" s="23">
        <v>8.1999999999999993</v>
      </c>
      <c r="G149" s="23">
        <v>134.535</v>
      </c>
      <c r="H149" s="20">
        <f>F149*G149</f>
        <v>1103.1869999999999</v>
      </c>
      <c r="I149" s="23"/>
      <c r="J149" s="23"/>
      <c r="K149" s="23"/>
      <c r="L149" s="23"/>
      <c r="M149" s="23"/>
      <c r="N149" s="23">
        <f>B149+F149</f>
        <v>10.37</v>
      </c>
      <c r="O149" s="20">
        <f>E149+H149</f>
        <v>1395.1279499999998</v>
      </c>
      <c r="P149" s="1"/>
    </row>
    <row r="150" spans="1:16" x14ac:dyDescent="0.2">
      <c r="A150" s="21" t="s">
        <v>20</v>
      </c>
      <c r="B150" s="16">
        <v>20.87</v>
      </c>
      <c r="C150" s="16"/>
      <c r="D150" s="23">
        <v>2.9369999999999998</v>
      </c>
      <c r="E150" s="20">
        <f t="shared" si="13"/>
        <v>61.295189999999998</v>
      </c>
      <c r="F150" s="23">
        <v>43.48</v>
      </c>
      <c r="G150" s="23">
        <v>2.9369999999999998</v>
      </c>
      <c r="H150" s="20">
        <f>F150*G150</f>
        <v>127.70075999999999</v>
      </c>
      <c r="I150" s="23"/>
      <c r="J150" s="23"/>
      <c r="K150" s="23"/>
      <c r="L150" s="23"/>
      <c r="M150" s="23"/>
      <c r="N150" s="23">
        <f>B150+F150</f>
        <v>64.349999999999994</v>
      </c>
      <c r="O150" s="20">
        <f>E150+H150</f>
        <v>188.99594999999999</v>
      </c>
      <c r="P150" s="1"/>
    </row>
    <row r="151" spans="1:16" ht="38.25" x14ac:dyDescent="0.2">
      <c r="A151" s="18" t="s">
        <v>21</v>
      </c>
      <c r="B151" s="16">
        <v>4.26</v>
      </c>
      <c r="C151" s="16"/>
      <c r="D151" s="23">
        <v>5.0780000000000003</v>
      </c>
      <c r="E151" s="20">
        <f t="shared" si="13"/>
        <v>21.632280000000002</v>
      </c>
      <c r="F151" s="23">
        <v>26.45</v>
      </c>
      <c r="G151" s="23">
        <v>5.0780000000000003</v>
      </c>
      <c r="H151" s="20">
        <f>F151*G151</f>
        <v>134.31309999999999</v>
      </c>
      <c r="I151" s="23"/>
      <c r="J151" s="23"/>
      <c r="K151" s="23"/>
      <c r="L151" s="23"/>
      <c r="M151" s="23"/>
      <c r="N151" s="23">
        <f>B151+F151</f>
        <v>30.71</v>
      </c>
      <c r="O151" s="20">
        <f>E151+H151</f>
        <v>155.94538</v>
      </c>
      <c r="P151" s="1"/>
    </row>
    <row r="152" spans="1:16" x14ac:dyDescent="0.2">
      <c r="A152" s="22" t="s">
        <v>22</v>
      </c>
      <c r="B152" s="16">
        <v>41.98</v>
      </c>
      <c r="C152" s="16"/>
      <c r="D152" s="23">
        <v>2.4340000000000002</v>
      </c>
      <c r="E152" s="20">
        <f t="shared" si="13"/>
        <v>102.17932</v>
      </c>
      <c r="F152" s="23">
        <v>78.06</v>
      </c>
      <c r="G152" s="23">
        <v>2.4340000000000002</v>
      </c>
      <c r="H152" s="20">
        <f>F152*G152</f>
        <v>189.99804000000003</v>
      </c>
      <c r="I152" s="23"/>
      <c r="J152" s="23" t="s">
        <v>107</v>
      </c>
      <c r="K152" s="23"/>
      <c r="L152" s="23">
        <v>10</v>
      </c>
      <c r="M152" s="23"/>
      <c r="N152" s="23">
        <f>B152+F152</f>
        <v>120.03999999999999</v>
      </c>
      <c r="O152" s="20">
        <f>E152+H152+L152</f>
        <v>302.17736000000002</v>
      </c>
      <c r="P152" s="1"/>
    </row>
    <row r="153" spans="1:16" ht="25.5" x14ac:dyDescent="0.2">
      <c r="A153" s="18" t="s">
        <v>23</v>
      </c>
      <c r="B153" s="16">
        <v>5</v>
      </c>
      <c r="C153" s="16"/>
      <c r="D153" s="23">
        <v>1.1419999999999999</v>
      </c>
      <c r="E153" s="20">
        <f t="shared" si="13"/>
        <v>5.7099999999999991</v>
      </c>
      <c r="F153" s="23"/>
      <c r="G153" s="23"/>
      <c r="H153" s="20"/>
      <c r="I153" s="23"/>
      <c r="J153" s="23"/>
      <c r="K153" s="23"/>
      <c r="L153" s="23"/>
      <c r="M153" s="23"/>
      <c r="N153" s="23">
        <f>B153+F153</f>
        <v>5</v>
      </c>
      <c r="O153" s="20">
        <f>E153+H153</f>
        <v>5.7099999999999991</v>
      </c>
      <c r="P153" s="1"/>
    </row>
    <row r="154" spans="1:16" ht="25.5" x14ac:dyDescent="0.2">
      <c r="A154" s="18" t="s">
        <v>25</v>
      </c>
      <c r="B154" s="16"/>
      <c r="C154" s="16"/>
      <c r="D154" s="23"/>
      <c r="E154" s="20">
        <f t="shared" si="13"/>
        <v>0</v>
      </c>
      <c r="F154" s="23">
        <v>12.09</v>
      </c>
      <c r="G154" s="23">
        <v>0.83399999999999996</v>
      </c>
      <c r="H154" s="20">
        <f>F154*G154</f>
        <v>10.08306</v>
      </c>
      <c r="I154" s="23"/>
      <c r="J154" s="23"/>
      <c r="K154" s="23"/>
      <c r="L154" s="23"/>
      <c r="M154" s="23"/>
      <c r="N154" s="23">
        <v>12.09</v>
      </c>
      <c r="O154" s="20">
        <f>E154+H154</f>
        <v>10.08306</v>
      </c>
      <c r="P154" s="1"/>
    </row>
    <row r="155" spans="1:16" ht="25.5" x14ac:dyDescent="0.2">
      <c r="A155" s="18" t="s">
        <v>24</v>
      </c>
      <c r="B155" s="16">
        <v>4</v>
      </c>
      <c r="C155" s="16"/>
      <c r="D155" s="23">
        <v>1.149</v>
      </c>
      <c r="E155" s="20">
        <f t="shared" si="13"/>
        <v>4.5960000000000001</v>
      </c>
      <c r="F155" s="23"/>
      <c r="G155" s="23"/>
      <c r="H155" s="23"/>
      <c r="I155" s="23"/>
      <c r="J155" s="23"/>
      <c r="K155" s="23"/>
      <c r="L155" s="23"/>
      <c r="M155" s="23"/>
      <c r="N155" s="23">
        <f>B155</f>
        <v>4</v>
      </c>
      <c r="O155" s="23">
        <v>4.5999999999999996</v>
      </c>
      <c r="P155" s="1"/>
    </row>
    <row r="156" spans="1:16" ht="25.5" x14ac:dyDescent="0.2">
      <c r="A156" s="18" t="s">
        <v>24</v>
      </c>
      <c r="B156" s="16"/>
      <c r="C156" s="16"/>
      <c r="D156" s="23"/>
      <c r="E156" s="20">
        <f t="shared" si="13"/>
        <v>0</v>
      </c>
      <c r="F156" s="23">
        <v>9.67</v>
      </c>
      <c r="G156" s="23">
        <v>0.83699999999999997</v>
      </c>
      <c r="H156" s="20">
        <f>F156*G156</f>
        <v>8.0937900000000003</v>
      </c>
      <c r="I156" s="23"/>
      <c r="J156" s="23"/>
      <c r="K156" s="23"/>
      <c r="L156" s="23"/>
      <c r="M156" s="23"/>
      <c r="N156" s="23">
        <v>9.67</v>
      </c>
      <c r="O156" s="20">
        <v>8.1</v>
      </c>
      <c r="P156" s="1"/>
    </row>
    <row r="157" spans="1:16" x14ac:dyDescent="0.2">
      <c r="A157" s="18" t="s">
        <v>26</v>
      </c>
      <c r="B157" s="16">
        <v>4</v>
      </c>
      <c r="C157" s="16"/>
      <c r="D157" s="23">
        <v>0.107</v>
      </c>
      <c r="E157" s="20">
        <f t="shared" si="13"/>
        <v>0.42799999999999999</v>
      </c>
      <c r="F157" s="23">
        <v>0</v>
      </c>
      <c r="G157" s="23">
        <v>0.70099999999999996</v>
      </c>
      <c r="H157" s="20">
        <f>F157*G157</f>
        <v>0</v>
      </c>
      <c r="I157" s="23"/>
      <c r="J157" s="23"/>
      <c r="K157" s="23"/>
      <c r="L157" s="23"/>
      <c r="M157" s="23"/>
      <c r="N157" s="23">
        <f>B157</f>
        <v>4</v>
      </c>
      <c r="O157" s="20">
        <f>E157+H157</f>
        <v>0.42799999999999999</v>
      </c>
      <c r="P157" s="1"/>
    </row>
    <row r="158" spans="1:16" ht="38.25" x14ac:dyDescent="0.2">
      <c r="A158" s="18" t="s">
        <v>21</v>
      </c>
      <c r="B158" s="16">
        <v>4</v>
      </c>
      <c r="C158" s="16"/>
      <c r="D158" s="23">
        <v>0.04</v>
      </c>
      <c r="E158" s="20">
        <f t="shared" si="13"/>
        <v>0.16</v>
      </c>
      <c r="F158" s="23">
        <v>0</v>
      </c>
      <c r="G158" s="23">
        <v>1.0109999999999999</v>
      </c>
      <c r="H158" s="20">
        <f>F158*G158</f>
        <v>0</v>
      </c>
      <c r="I158" s="23"/>
      <c r="J158" s="23"/>
      <c r="K158" s="23"/>
      <c r="L158" s="23"/>
      <c r="M158" s="23"/>
      <c r="N158" s="23">
        <f>B158</f>
        <v>4</v>
      </c>
      <c r="O158" s="20">
        <f>E158+H158</f>
        <v>0.16</v>
      </c>
      <c r="P158" s="1"/>
    </row>
    <row r="159" spans="1:16" x14ac:dyDescent="0.2">
      <c r="A159" s="28" t="s">
        <v>27</v>
      </c>
      <c r="B159" s="16"/>
      <c r="C159" s="16"/>
      <c r="D159" s="23"/>
      <c r="E159" s="20"/>
      <c r="F159" s="23">
        <v>6</v>
      </c>
      <c r="G159" s="23">
        <v>0.35799999999999998</v>
      </c>
      <c r="H159" s="20">
        <f>F159*G159</f>
        <v>2.1479999999999997</v>
      </c>
      <c r="I159" s="23"/>
      <c r="J159" s="23"/>
      <c r="K159" s="23"/>
      <c r="L159" s="23"/>
      <c r="M159" s="23"/>
      <c r="N159" s="23">
        <f>F159</f>
        <v>6</v>
      </c>
      <c r="O159" s="20">
        <f>H159</f>
        <v>2.1479999999999997</v>
      </c>
      <c r="P159" s="1"/>
    </row>
    <row r="160" spans="1:16" ht="38.25" x14ac:dyDescent="0.2">
      <c r="A160" s="18" t="s">
        <v>21</v>
      </c>
      <c r="B160" s="16"/>
      <c r="C160" s="16"/>
      <c r="D160" s="23"/>
      <c r="E160" s="20"/>
      <c r="F160" s="23">
        <v>6</v>
      </c>
      <c r="G160" s="23">
        <v>0.248</v>
      </c>
      <c r="H160" s="20">
        <f>F160*G160</f>
        <v>1.488</v>
      </c>
      <c r="I160" s="23"/>
      <c r="J160" s="23"/>
      <c r="K160" s="23"/>
      <c r="L160" s="23"/>
      <c r="M160" s="23"/>
      <c r="N160" s="23">
        <f>F160</f>
        <v>6</v>
      </c>
      <c r="O160" s="20">
        <f>H160</f>
        <v>1.488</v>
      </c>
      <c r="P160" s="1"/>
    </row>
    <row r="161" spans="1:16" hidden="1" x14ac:dyDescent="0.2">
      <c r="A161" s="18"/>
      <c r="B161" s="16"/>
      <c r="C161" s="16"/>
      <c r="D161" s="23"/>
      <c r="E161" s="23"/>
      <c r="F161" s="23"/>
      <c r="G161" s="23"/>
      <c r="H161" s="20"/>
      <c r="I161" s="23"/>
      <c r="J161" s="23"/>
      <c r="K161" s="23"/>
      <c r="L161" s="23"/>
      <c r="M161" s="23"/>
      <c r="N161" s="23"/>
      <c r="O161" s="20"/>
      <c r="P161" s="1"/>
    </row>
    <row r="162" spans="1:16" hidden="1" x14ac:dyDescent="0.2">
      <c r="A162" s="18"/>
      <c r="B162" s="16"/>
      <c r="C162" s="16"/>
      <c r="D162" s="23"/>
      <c r="E162" s="23"/>
      <c r="F162" s="23"/>
      <c r="G162" s="23"/>
      <c r="H162" s="20"/>
      <c r="I162" s="23"/>
      <c r="J162" s="23"/>
      <c r="K162" s="23"/>
      <c r="L162" s="23"/>
      <c r="M162" s="23"/>
      <c r="N162" s="23"/>
      <c r="O162" s="20"/>
      <c r="P162" s="1"/>
    </row>
    <row r="163" spans="1:16" ht="25.5" x14ac:dyDescent="0.2">
      <c r="A163" s="27" t="s">
        <v>108</v>
      </c>
      <c r="B163" s="3"/>
      <c r="C163" s="5"/>
      <c r="D163" s="23"/>
      <c r="E163" s="23"/>
      <c r="F163" s="23"/>
      <c r="G163" s="23"/>
      <c r="H163" s="20"/>
      <c r="I163" s="23"/>
      <c r="J163" s="23"/>
      <c r="K163" s="23">
        <v>661.3</v>
      </c>
      <c r="L163" s="23"/>
      <c r="M163" s="23"/>
      <c r="N163" s="23"/>
      <c r="O163" s="20">
        <f>K163</f>
        <v>661.3</v>
      </c>
      <c r="P163" s="1"/>
    </row>
    <row r="164" spans="1:16" hidden="1" x14ac:dyDescent="0.2">
      <c r="A164" s="18"/>
      <c r="B164" s="3"/>
      <c r="C164" s="5"/>
      <c r="D164" s="23"/>
      <c r="E164" s="23"/>
      <c r="F164" s="23"/>
      <c r="G164" s="23"/>
      <c r="H164" s="20"/>
      <c r="I164" s="23"/>
      <c r="J164" s="23"/>
      <c r="K164" s="23"/>
      <c r="L164" s="23"/>
      <c r="M164" s="23"/>
      <c r="N164" s="23"/>
      <c r="O164" s="20"/>
      <c r="P164" s="1"/>
    </row>
    <row r="165" spans="1:16" ht="25.5" x14ac:dyDescent="0.2">
      <c r="A165" s="27" t="s">
        <v>109</v>
      </c>
      <c r="B165" s="3"/>
      <c r="C165" s="5"/>
      <c r="D165" s="23"/>
      <c r="E165" s="23"/>
      <c r="F165" s="23"/>
      <c r="G165" s="23"/>
      <c r="H165" s="20"/>
      <c r="I165" s="23"/>
      <c r="J165" s="23"/>
      <c r="K165" s="23">
        <v>2939.6</v>
      </c>
      <c r="L165" s="23"/>
      <c r="M165" s="23"/>
      <c r="N165" s="23"/>
      <c r="O165" s="20">
        <f>K165</f>
        <v>2939.6</v>
      </c>
      <c r="P165" s="1"/>
    </row>
    <row r="166" spans="1:16" x14ac:dyDescent="0.2">
      <c r="A166" s="27" t="s">
        <v>110</v>
      </c>
      <c r="B166" s="3"/>
      <c r="C166" s="5"/>
      <c r="D166" s="23"/>
      <c r="E166" s="23"/>
      <c r="F166" s="23"/>
      <c r="G166" s="23"/>
      <c r="H166" s="20"/>
      <c r="I166" s="23"/>
      <c r="J166" s="23"/>
      <c r="K166" s="23">
        <v>456.3</v>
      </c>
      <c r="L166" s="23" t="s">
        <v>111</v>
      </c>
      <c r="M166" s="23"/>
      <c r="N166" s="23">
        <v>21.7</v>
      </c>
      <c r="O166" s="20">
        <f>K166+N166</f>
        <v>478</v>
      </c>
      <c r="P166" s="1"/>
    </row>
    <row r="167" spans="1:16" x14ac:dyDescent="0.2">
      <c r="A167" s="27" t="s">
        <v>112</v>
      </c>
      <c r="B167" s="3"/>
      <c r="C167" s="5"/>
      <c r="D167" s="16"/>
      <c r="E167" s="16"/>
      <c r="F167" s="16"/>
      <c r="G167" s="16"/>
      <c r="H167" s="19"/>
      <c r="I167" s="16"/>
      <c r="J167" s="16"/>
      <c r="K167" s="16">
        <v>827.3</v>
      </c>
      <c r="L167" s="16"/>
      <c r="M167" s="16"/>
      <c r="N167" s="16">
        <v>28</v>
      </c>
      <c r="O167" s="19">
        <f>K167+N167</f>
        <v>855.3</v>
      </c>
      <c r="P167" s="1"/>
    </row>
    <row r="168" spans="1:16" ht="25.5" x14ac:dyDescent="0.2">
      <c r="A168" s="28" t="s">
        <v>33</v>
      </c>
      <c r="B168" s="69"/>
      <c r="C168" s="70"/>
      <c r="D168" s="55">
        <v>0.30199999999999999</v>
      </c>
      <c r="E168" s="19"/>
      <c r="F168" s="16"/>
      <c r="G168" s="16"/>
      <c r="H168" s="19"/>
      <c r="I168" s="16"/>
      <c r="J168" s="16"/>
      <c r="K168" s="19"/>
      <c r="L168" s="19"/>
      <c r="M168" s="19"/>
      <c r="N168" s="16"/>
      <c r="O168" s="17">
        <v>6410.6</v>
      </c>
      <c r="P168" s="1"/>
    </row>
    <row r="169" spans="1:16" x14ac:dyDescent="0.2">
      <c r="A169" s="21" t="s">
        <v>36</v>
      </c>
      <c r="B169" s="16">
        <v>676</v>
      </c>
      <c r="C169" s="16"/>
      <c r="D169" s="16">
        <v>6.3E-2</v>
      </c>
      <c r="E169" s="16">
        <v>42.6</v>
      </c>
      <c r="F169" s="16">
        <v>2.4500000000000002</v>
      </c>
      <c r="G169" s="16">
        <v>0.155</v>
      </c>
      <c r="H169" s="16">
        <v>3.8</v>
      </c>
      <c r="I169" s="16"/>
      <c r="J169" s="16"/>
      <c r="K169" s="16"/>
      <c r="L169" s="16"/>
      <c r="M169" s="16"/>
      <c r="N169" s="16"/>
      <c r="O169" s="16">
        <f>E169+H169</f>
        <v>46.4</v>
      </c>
      <c r="P169" s="1"/>
    </row>
    <row r="170" spans="1:16" ht="16.5" customHeight="1" x14ac:dyDescent="0.2">
      <c r="A170" s="21" t="s">
        <v>37</v>
      </c>
      <c r="B170" s="16">
        <v>14</v>
      </c>
      <c r="C170" s="16"/>
      <c r="D170" s="16">
        <v>5.3730000000000002</v>
      </c>
      <c r="E170" s="16">
        <v>75.3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>
        <v>75.3</v>
      </c>
      <c r="P170" s="1"/>
    </row>
    <row r="171" spans="1:16" ht="16.5" customHeight="1" x14ac:dyDescent="0.2">
      <c r="A171" s="21" t="s">
        <v>38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v>1.8</v>
      </c>
      <c r="L171" s="16"/>
      <c r="M171" s="16"/>
      <c r="N171" s="16"/>
      <c r="O171" s="16">
        <v>1.8</v>
      </c>
      <c r="P171" s="1"/>
    </row>
    <row r="172" spans="1:16" ht="16.5" customHeight="1" x14ac:dyDescent="0.2">
      <c r="A172" s="31" t="s">
        <v>113</v>
      </c>
      <c r="B172" s="16">
        <v>3</v>
      </c>
      <c r="C172" s="16">
        <v>3.56</v>
      </c>
      <c r="D172" s="16">
        <v>10.7</v>
      </c>
      <c r="E172" s="16">
        <v>1</v>
      </c>
      <c r="F172" s="16">
        <v>1.41</v>
      </c>
      <c r="G172" s="16">
        <v>1.4</v>
      </c>
      <c r="H172" s="16" t="s">
        <v>114</v>
      </c>
      <c r="I172" s="16"/>
      <c r="J172" s="16"/>
      <c r="K172" s="16">
        <v>2.1</v>
      </c>
      <c r="L172" s="16">
        <v>8.58</v>
      </c>
      <c r="M172" s="16">
        <v>18.2</v>
      </c>
      <c r="N172" s="16"/>
      <c r="O172" s="16">
        <f>D172+G172+M172</f>
        <v>30.299999999999997</v>
      </c>
      <c r="P172" s="1"/>
    </row>
    <row r="173" spans="1:16" x14ac:dyDescent="0.2">
      <c r="A173" s="21" t="s">
        <v>39</v>
      </c>
      <c r="B173" s="16" t="s">
        <v>115</v>
      </c>
      <c r="C173" s="16"/>
      <c r="D173" s="16"/>
      <c r="E173" s="16">
        <v>62.9</v>
      </c>
      <c r="F173" s="16"/>
      <c r="G173" s="16"/>
      <c r="H173" s="16" t="s">
        <v>116</v>
      </c>
      <c r="I173" s="16"/>
      <c r="J173" s="16">
        <v>14.7</v>
      </c>
      <c r="K173" s="16"/>
      <c r="L173" s="16"/>
      <c r="M173" s="16"/>
      <c r="N173" s="16"/>
      <c r="O173" s="16">
        <f>E173+J173</f>
        <v>77.599999999999994</v>
      </c>
      <c r="P173" s="1"/>
    </row>
    <row r="174" spans="1:16" x14ac:dyDescent="0.2">
      <c r="A174" s="21" t="s">
        <v>40</v>
      </c>
      <c r="B174" s="16"/>
      <c r="C174" s="16">
        <v>40</v>
      </c>
      <c r="D174" s="16">
        <v>1360</v>
      </c>
      <c r="E174" s="16">
        <v>54.4</v>
      </c>
      <c r="F174" s="16"/>
      <c r="G174" s="16"/>
      <c r="H174" s="16">
        <v>21</v>
      </c>
      <c r="I174" s="16">
        <v>1360</v>
      </c>
      <c r="J174" s="16">
        <v>28.5</v>
      </c>
      <c r="K174" s="16"/>
      <c r="L174" s="16"/>
      <c r="M174" s="16"/>
      <c r="N174" s="16"/>
      <c r="O174" s="16">
        <f>E174+J174</f>
        <v>82.9</v>
      </c>
      <c r="P174" s="1"/>
    </row>
    <row r="175" spans="1:16" x14ac:dyDescent="0.2">
      <c r="A175" s="49" t="s">
        <v>41</v>
      </c>
      <c r="B175" s="16" t="s">
        <v>42</v>
      </c>
      <c r="C175" s="16"/>
      <c r="D175" s="16"/>
      <c r="E175" s="16">
        <v>614</v>
      </c>
      <c r="F175" s="16" t="s">
        <v>43</v>
      </c>
      <c r="G175" s="16"/>
      <c r="H175" s="16">
        <v>187.8</v>
      </c>
      <c r="I175" s="16" t="s">
        <v>44</v>
      </c>
      <c r="J175" s="16"/>
      <c r="K175" s="16">
        <v>19</v>
      </c>
      <c r="L175" s="16"/>
      <c r="M175" s="16"/>
      <c r="N175" s="16"/>
      <c r="O175" s="16">
        <f>E175+H175+K175</f>
        <v>820.8</v>
      </c>
      <c r="P175" s="1"/>
    </row>
    <row r="176" spans="1:16" x14ac:dyDescent="0.2">
      <c r="A176" s="31" t="s">
        <v>117</v>
      </c>
      <c r="B176" s="16" t="s">
        <v>42</v>
      </c>
      <c r="C176" s="16"/>
      <c r="D176" s="16"/>
      <c r="E176" s="16">
        <v>224.9</v>
      </c>
      <c r="F176" s="16" t="s">
        <v>43</v>
      </c>
      <c r="G176" s="16"/>
      <c r="H176" s="16">
        <v>36.200000000000003</v>
      </c>
      <c r="I176" s="16"/>
      <c r="J176" s="16"/>
      <c r="K176" s="16"/>
      <c r="L176" s="16"/>
      <c r="M176" s="16"/>
      <c r="N176" s="16"/>
      <c r="O176" s="16">
        <f>E176+H176</f>
        <v>261.10000000000002</v>
      </c>
      <c r="P176" s="1"/>
    </row>
    <row r="177" spans="1:16" x14ac:dyDescent="0.2">
      <c r="A177" s="21" t="s">
        <v>118</v>
      </c>
      <c r="B177" s="16"/>
      <c r="C177" s="16"/>
      <c r="D177" s="16">
        <v>19</v>
      </c>
      <c r="E177" s="16">
        <v>145</v>
      </c>
      <c r="F177" s="16">
        <v>62</v>
      </c>
      <c r="G177" s="16">
        <v>170.8</v>
      </c>
      <c r="H177" s="16"/>
      <c r="I177" s="16">
        <v>1</v>
      </c>
      <c r="J177" s="16">
        <v>145</v>
      </c>
      <c r="K177" s="16">
        <v>124</v>
      </c>
      <c r="L177" s="16">
        <v>18</v>
      </c>
      <c r="M177" s="16"/>
      <c r="N177" s="16"/>
      <c r="O177" s="16">
        <f>G177+L177</f>
        <v>188.8</v>
      </c>
      <c r="P177" s="1"/>
    </row>
    <row r="178" spans="1:16" x14ac:dyDescent="0.2">
      <c r="A178" s="22" t="s">
        <v>45</v>
      </c>
      <c r="B178" s="16" t="s">
        <v>119</v>
      </c>
      <c r="C178" s="16"/>
      <c r="D178" s="16">
        <v>273.60000000000002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>
        <v>273.60000000000002</v>
      </c>
      <c r="P178" s="1"/>
    </row>
    <row r="179" spans="1:16" x14ac:dyDescent="0.2">
      <c r="A179" s="21" t="s">
        <v>47</v>
      </c>
      <c r="B179" s="16"/>
      <c r="C179" s="16"/>
      <c r="D179" s="16">
        <v>3</v>
      </c>
      <c r="E179" s="16">
        <v>286</v>
      </c>
      <c r="F179" s="16">
        <v>857.9</v>
      </c>
      <c r="G179" s="16" t="s">
        <v>120</v>
      </c>
      <c r="H179" s="16"/>
      <c r="I179" s="16">
        <v>259.3</v>
      </c>
      <c r="J179" s="16"/>
      <c r="K179" s="16"/>
      <c r="L179" s="16"/>
      <c r="M179" s="16"/>
      <c r="N179" s="16"/>
      <c r="O179" s="16">
        <f>F179+I179</f>
        <v>1117.2</v>
      </c>
      <c r="P179" s="1"/>
    </row>
    <row r="180" spans="1:16" x14ac:dyDescent="0.2">
      <c r="A180" s="21" t="s">
        <v>48</v>
      </c>
      <c r="B180" s="16"/>
      <c r="C180" s="16"/>
      <c r="D180" s="16" t="s">
        <v>49</v>
      </c>
      <c r="E180" s="16" t="s">
        <v>121</v>
      </c>
      <c r="F180" s="16">
        <v>872.1</v>
      </c>
      <c r="G180" s="16"/>
      <c r="H180" s="16"/>
      <c r="I180" s="16"/>
      <c r="J180" s="16"/>
      <c r="K180" s="16"/>
      <c r="L180" s="16"/>
      <c r="M180" s="16"/>
      <c r="N180" s="16"/>
      <c r="O180" s="16">
        <v>872.1</v>
      </c>
      <c r="P180" s="1"/>
    </row>
    <row r="181" spans="1:16" x14ac:dyDescent="0.2">
      <c r="A181" s="31" t="s">
        <v>122</v>
      </c>
      <c r="B181" s="16"/>
      <c r="C181" s="16"/>
      <c r="D181" s="16"/>
      <c r="E181" s="16"/>
      <c r="F181" s="16">
        <v>36.299999999999997</v>
      </c>
      <c r="G181" s="16"/>
      <c r="H181" s="16"/>
      <c r="I181" s="16"/>
      <c r="J181" s="16"/>
      <c r="K181" s="16"/>
      <c r="L181" s="16"/>
      <c r="M181" s="16"/>
      <c r="N181" s="16"/>
      <c r="O181" s="16">
        <v>36.299999999999997</v>
      </c>
      <c r="P181" s="1"/>
    </row>
    <row r="182" spans="1:16" x14ac:dyDescent="0.2">
      <c r="A182" s="31" t="s">
        <v>123</v>
      </c>
      <c r="B182" s="16"/>
      <c r="C182" s="16"/>
      <c r="D182" s="16" t="s">
        <v>52</v>
      </c>
      <c r="E182" s="16">
        <v>172.3</v>
      </c>
      <c r="F182" s="16" t="s">
        <v>124</v>
      </c>
      <c r="G182" s="16"/>
      <c r="H182" s="16">
        <v>52</v>
      </c>
      <c r="I182" s="16"/>
      <c r="J182" s="16"/>
      <c r="K182" s="16"/>
      <c r="L182" s="16"/>
      <c r="M182" s="16"/>
      <c r="N182" s="16"/>
      <c r="O182" s="16">
        <f>E182+H182</f>
        <v>224.3</v>
      </c>
      <c r="P182" s="1"/>
    </row>
    <row r="183" spans="1:16" x14ac:dyDescent="0.2">
      <c r="A183" s="31" t="s">
        <v>125</v>
      </c>
      <c r="B183" s="16"/>
      <c r="C183" s="16"/>
      <c r="D183" s="16"/>
      <c r="E183" s="16">
        <v>1620</v>
      </c>
      <c r="F183" s="16"/>
      <c r="G183" s="16"/>
      <c r="H183" s="16">
        <v>489.2</v>
      </c>
      <c r="I183" s="16"/>
      <c r="J183" s="16"/>
      <c r="K183" s="16"/>
      <c r="L183" s="16"/>
      <c r="M183" s="16"/>
      <c r="N183" s="16"/>
      <c r="O183" s="16">
        <f>E183+H183</f>
        <v>2109.1999999999998</v>
      </c>
      <c r="P183" s="1"/>
    </row>
    <row r="184" spans="1:16" x14ac:dyDescent="0.2">
      <c r="A184" s="31" t="s">
        <v>126</v>
      </c>
      <c r="B184" s="16" t="s">
        <v>127</v>
      </c>
      <c r="C184" s="16">
        <v>23.666</v>
      </c>
      <c r="D184" s="16">
        <v>71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>
        <v>71</v>
      </c>
      <c r="P184" s="1"/>
    </row>
    <row r="185" spans="1:16" x14ac:dyDescent="0.2">
      <c r="A185" s="31" t="s">
        <v>128</v>
      </c>
      <c r="B185" s="16"/>
      <c r="C185" s="16"/>
      <c r="D185" s="16"/>
      <c r="E185" s="16"/>
      <c r="F185" s="16" t="s">
        <v>129</v>
      </c>
      <c r="G185" s="16">
        <v>86</v>
      </c>
      <c r="H185" s="16" t="s">
        <v>11</v>
      </c>
      <c r="I185" s="16">
        <v>88.36</v>
      </c>
      <c r="J185" s="16" t="s">
        <v>130</v>
      </c>
      <c r="K185" s="16">
        <v>1053.7</v>
      </c>
      <c r="L185" s="16"/>
      <c r="M185" s="16"/>
      <c r="N185" s="16"/>
      <c r="O185" s="16">
        <v>1053.7</v>
      </c>
      <c r="P185" s="1"/>
    </row>
    <row r="186" spans="1:16" x14ac:dyDescent="0.2">
      <c r="A186" s="15" t="s">
        <v>56</v>
      </c>
      <c r="B186" s="15" t="s">
        <v>131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>
        <f>O187+O188+O189+O190+O191+O192</f>
        <v>6777.3</v>
      </c>
      <c r="P186" s="1"/>
    </row>
    <row r="187" spans="1:16" x14ac:dyDescent="0.2">
      <c r="A187" s="16" t="s">
        <v>57</v>
      </c>
      <c r="B187" s="16" t="s">
        <v>132</v>
      </c>
      <c r="C187" s="16"/>
      <c r="D187" s="16">
        <v>5054.49</v>
      </c>
      <c r="E187" s="16">
        <v>4768.1000000000004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>
        <f>E187</f>
        <v>4768.1000000000004</v>
      </c>
      <c r="P187" s="1"/>
    </row>
    <row r="188" spans="1:16" x14ac:dyDescent="0.2">
      <c r="A188" s="16" t="s">
        <v>57</v>
      </c>
      <c r="B188" s="16" t="s">
        <v>133</v>
      </c>
      <c r="C188" s="16"/>
      <c r="D188" s="16">
        <v>13289.24</v>
      </c>
      <c r="E188" s="16">
        <v>1076.4000000000001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>
        <v>1076.4000000000001</v>
      </c>
      <c r="P188" s="1"/>
    </row>
    <row r="189" spans="1:16" x14ac:dyDescent="0.2">
      <c r="A189" s="16" t="s">
        <v>59</v>
      </c>
      <c r="B189" s="16" t="s">
        <v>134</v>
      </c>
      <c r="C189" s="16"/>
      <c r="D189" s="16">
        <v>7</v>
      </c>
      <c r="E189" s="16">
        <v>594.79999999999995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>
        <f>E189</f>
        <v>594.79999999999995</v>
      </c>
      <c r="P189" s="1"/>
    </row>
    <row r="190" spans="1:16" x14ac:dyDescent="0.2">
      <c r="A190" s="16" t="s">
        <v>61</v>
      </c>
      <c r="B190" s="16" t="s">
        <v>135</v>
      </c>
      <c r="C190" s="16"/>
      <c r="D190" s="16">
        <v>193.39</v>
      </c>
      <c r="E190" s="16">
        <v>235.5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>
        <f>E190</f>
        <v>235.5</v>
      </c>
      <c r="P190" s="1"/>
    </row>
    <row r="191" spans="1:16" x14ac:dyDescent="0.2">
      <c r="A191" s="16" t="s">
        <v>136</v>
      </c>
      <c r="B191" s="16" t="s">
        <v>137</v>
      </c>
      <c r="C191" s="16"/>
      <c r="D191" s="16">
        <v>2660</v>
      </c>
      <c r="E191" s="16">
        <v>47.9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>
        <f>E191</f>
        <v>47.9</v>
      </c>
      <c r="P191" s="1"/>
    </row>
    <row r="192" spans="1:16" x14ac:dyDescent="0.2">
      <c r="A192" s="16" t="s">
        <v>64</v>
      </c>
      <c r="B192" s="16"/>
      <c r="C192" s="16"/>
      <c r="D192" s="16"/>
      <c r="E192" s="16">
        <v>54.6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>
        <f>E192</f>
        <v>54.6</v>
      </c>
      <c r="P192" s="1"/>
    </row>
    <row r="193" spans="1:16" ht="25.5" x14ac:dyDescent="0.2">
      <c r="A193" s="27" t="s">
        <v>55</v>
      </c>
      <c r="B193" s="16"/>
      <c r="C193" s="16"/>
      <c r="D193" s="16"/>
      <c r="E193" s="16"/>
      <c r="F193" s="16"/>
      <c r="G193" s="16"/>
      <c r="H193" s="16"/>
      <c r="I193" s="16">
        <v>4.7</v>
      </c>
      <c r="J193" s="16"/>
      <c r="K193" s="16"/>
      <c r="L193" s="16"/>
      <c r="M193" s="16"/>
      <c r="N193" s="16"/>
      <c r="O193" s="16">
        <v>4.7</v>
      </c>
      <c r="P193" s="1"/>
    </row>
    <row r="194" spans="1:16" x14ac:dyDescent="0.2">
      <c r="A194" s="21" t="s">
        <v>65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>
        <v>300</v>
      </c>
      <c r="L194" s="16"/>
      <c r="M194" s="16"/>
      <c r="N194" s="16"/>
      <c r="O194" s="16">
        <v>300</v>
      </c>
      <c r="P194" s="1"/>
    </row>
    <row r="195" spans="1:16" x14ac:dyDescent="0.2">
      <c r="A195" s="31" t="s">
        <v>138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>
        <v>30</v>
      </c>
      <c r="L195" s="16"/>
      <c r="M195" s="16"/>
      <c r="N195" s="16"/>
      <c r="O195" s="16">
        <v>30</v>
      </c>
      <c r="P195" s="1"/>
    </row>
    <row r="196" spans="1:16" x14ac:dyDescent="0.2">
      <c r="A196" s="21" t="s">
        <v>69</v>
      </c>
      <c r="B196" s="16"/>
      <c r="C196" s="16" t="s">
        <v>70</v>
      </c>
      <c r="D196" s="16">
        <v>97.4</v>
      </c>
      <c r="E196" s="16" t="s">
        <v>71</v>
      </c>
      <c r="F196" s="16">
        <v>161.1</v>
      </c>
      <c r="G196" s="16"/>
      <c r="H196" s="16"/>
      <c r="I196" s="16"/>
      <c r="J196" s="16"/>
      <c r="K196" s="16"/>
      <c r="L196" s="16"/>
      <c r="M196" s="16"/>
      <c r="N196" s="16"/>
      <c r="O196" s="16">
        <f>D196+F196</f>
        <v>258.5</v>
      </c>
      <c r="P196" s="1"/>
    </row>
    <row r="197" spans="1:16" hidden="1" x14ac:dyDescent="0.2">
      <c r="A197" s="31" t="s">
        <v>68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"/>
    </row>
    <row r="198" spans="1:16" hidden="1" x14ac:dyDescent="0.2">
      <c r="A198" s="31" t="s">
        <v>139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"/>
    </row>
    <row r="199" spans="1:16" x14ac:dyDescent="0.2">
      <c r="A199" s="15" t="s">
        <v>56</v>
      </c>
      <c r="B199" s="15" t="s">
        <v>140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5">
        <f>O200+O201+O202+O203+O204</f>
        <v>1727.8000000000002</v>
      </c>
      <c r="P199" s="1"/>
    </row>
    <row r="200" spans="1:16" x14ac:dyDescent="0.2">
      <c r="A200" s="16" t="s">
        <v>57</v>
      </c>
      <c r="B200" s="16" t="s">
        <v>141</v>
      </c>
      <c r="C200" s="16"/>
      <c r="D200" s="16">
        <v>5054.49</v>
      </c>
      <c r="E200" s="16">
        <v>1393.9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>
        <f>E200</f>
        <v>1393.9</v>
      </c>
      <c r="P200" s="1"/>
    </row>
    <row r="201" spans="1:16" x14ac:dyDescent="0.2">
      <c r="A201" s="16" t="s">
        <v>59</v>
      </c>
      <c r="B201" s="16" t="s">
        <v>142</v>
      </c>
      <c r="C201" s="16"/>
      <c r="D201" s="16">
        <v>7</v>
      </c>
      <c r="E201" s="16">
        <v>198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>
        <f>E201</f>
        <v>198</v>
      </c>
      <c r="P201" s="1"/>
    </row>
    <row r="202" spans="1:16" x14ac:dyDescent="0.2">
      <c r="A202" s="16" t="s">
        <v>61</v>
      </c>
      <c r="B202" s="16" t="s">
        <v>143</v>
      </c>
      <c r="C202" s="16"/>
      <c r="D202" s="16">
        <v>139.68</v>
      </c>
      <c r="E202" s="16">
        <v>88.1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>
        <f>E202</f>
        <v>88.1</v>
      </c>
      <c r="P202" s="1"/>
    </row>
    <row r="203" spans="1:16" x14ac:dyDescent="0.2">
      <c r="A203" s="16" t="s">
        <v>63</v>
      </c>
      <c r="B203" s="16" t="s">
        <v>144</v>
      </c>
      <c r="C203" s="16"/>
      <c r="D203" s="16">
        <v>53.71</v>
      </c>
      <c r="E203" s="16">
        <v>33.9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>
        <f>E203</f>
        <v>33.9</v>
      </c>
      <c r="P203" s="1"/>
    </row>
    <row r="204" spans="1:16" x14ac:dyDescent="0.2">
      <c r="A204" s="16" t="s">
        <v>64</v>
      </c>
      <c r="B204" s="16"/>
      <c r="C204" s="16"/>
      <c r="D204" s="16"/>
      <c r="E204" s="16">
        <v>13.9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>
        <f>E204</f>
        <v>13.9</v>
      </c>
      <c r="P204" s="1"/>
    </row>
    <row r="205" spans="1:16" x14ac:dyDescent="0.2">
      <c r="A205" s="21" t="s">
        <v>69</v>
      </c>
      <c r="B205" s="16"/>
      <c r="C205" s="16" t="s">
        <v>70</v>
      </c>
      <c r="D205" s="16">
        <v>69.3</v>
      </c>
      <c r="E205" s="16" t="s">
        <v>71</v>
      </c>
      <c r="F205" s="16">
        <v>92.8</v>
      </c>
      <c r="G205" s="16"/>
      <c r="H205" s="16"/>
      <c r="I205" s="16"/>
      <c r="J205" s="16"/>
      <c r="K205" s="16"/>
      <c r="L205" s="16"/>
      <c r="M205" s="16"/>
      <c r="N205" s="16"/>
      <c r="O205" s="16">
        <f>D205+F205</f>
        <v>162.1</v>
      </c>
      <c r="P205" s="1"/>
    </row>
    <row r="206" spans="1:16" x14ac:dyDescent="0.2">
      <c r="A206" s="31" t="s">
        <v>145</v>
      </c>
      <c r="B206" s="16"/>
      <c r="C206" s="16"/>
      <c r="D206" s="16"/>
      <c r="E206" s="16"/>
      <c r="F206" s="16"/>
      <c r="G206" s="16" t="s">
        <v>146</v>
      </c>
      <c r="H206" s="16">
        <v>70</v>
      </c>
      <c r="I206" s="16" t="s">
        <v>147</v>
      </c>
      <c r="J206" s="16">
        <v>15</v>
      </c>
      <c r="K206" s="16" t="s">
        <v>148</v>
      </c>
      <c r="L206" s="16"/>
      <c r="M206" s="16">
        <v>1198</v>
      </c>
      <c r="N206" s="16"/>
      <c r="O206" s="16">
        <f>H206+J206+M206</f>
        <v>1283</v>
      </c>
      <c r="P206" s="1"/>
    </row>
    <row r="207" spans="1:16" ht="25.5" x14ac:dyDescent="0.2">
      <c r="A207" s="27" t="s">
        <v>149</v>
      </c>
      <c r="B207" s="16"/>
      <c r="C207" s="16"/>
      <c r="D207" s="16"/>
      <c r="E207" s="16"/>
      <c r="F207" s="16"/>
      <c r="G207" s="16">
        <v>199</v>
      </c>
      <c r="H207" s="16"/>
      <c r="I207" s="16"/>
      <c r="J207" s="16"/>
      <c r="K207" s="16"/>
      <c r="L207" s="16"/>
      <c r="M207" s="16"/>
      <c r="N207" s="16"/>
      <c r="O207" s="16">
        <v>199</v>
      </c>
      <c r="P207" s="1"/>
    </row>
    <row r="208" spans="1:16" ht="16.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56">
        <f>O103+O168+O169+O170+O171+O172+O173+O174+O175+O176+O177+O178+O179+O180+O181+O182+O183+O184+O185+O186+O193+O194+O195+O196+O199+O205+O206+O207</f>
        <v>45722.827129999983</v>
      </c>
      <c r="P208" s="1"/>
    </row>
    <row r="209" spans="1:16" x14ac:dyDescent="0.2">
      <c r="P209" s="1"/>
    </row>
    <row r="210" spans="1:16" x14ac:dyDescent="0.2">
      <c r="P210" s="1"/>
    </row>
    <row r="211" spans="1:16" x14ac:dyDescent="0.2">
      <c r="P211" s="1"/>
    </row>
    <row r="212" spans="1:16" x14ac:dyDescent="0.2">
      <c r="A212" s="67" t="s">
        <v>2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1"/>
    </row>
    <row r="213" spans="1:16" x14ac:dyDescent="0.2">
      <c r="A213" s="67" t="s">
        <v>3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1"/>
    </row>
    <row r="214" spans="1:16" x14ac:dyDescent="0.2">
      <c r="A214" s="68" t="s">
        <v>150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1"/>
    </row>
    <row r="215" spans="1:16" ht="13.5" thickBot="1" x14ac:dyDescent="0.25">
      <c r="A215" s="2" t="s">
        <v>151</v>
      </c>
      <c r="B215" s="3" t="s">
        <v>6</v>
      </c>
      <c r="C215" s="4"/>
      <c r="D215" s="4"/>
      <c r="E215" s="5"/>
      <c r="F215" s="6" t="s">
        <v>7</v>
      </c>
      <c r="G215" s="7"/>
      <c r="H215" s="8"/>
      <c r="I215" s="6"/>
      <c r="J215" s="7" t="s">
        <v>8</v>
      </c>
      <c r="K215" s="8"/>
      <c r="L215" s="9"/>
      <c r="M215" s="9"/>
      <c r="N215" s="10" t="s">
        <v>9</v>
      </c>
      <c r="O215" s="10" t="s">
        <v>9</v>
      </c>
      <c r="P215" s="1"/>
    </row>
    <row r="216" spans="1:16" x14ac:dyDescent="0.2">
      <c r="A216" s="11"/>
      <c r="B216" s="10" t="s">
        <v>13</v>
      </c>
      <c r="C216" s="10"/>
      <c r="D216" s="10" t="s">
        <v>11</v>
      </c>
      <c r="E216" s="9" t="s">
        <v>12</v>
      </c>
      <c r="F216" s="10" t="s">
        <v>13</v>
      </c>
      <c r="G216" s="10" t="s">
        <v>11</v>
      </c>
      <c r="H216" s="9" t="s">
        <v>12</v>
      </c>
      <c r="I216" s="10" t="s">
        <v>13</v>
      </c>
      <c r="J216" s="10" t="s">
        <v>11</v>
      </c>
      <c r="K216" s="9" t="s">
        <v>12</v>
      </c>
      <c r="L216" s="11"/>
      <c r="M216" s="11"/>
      <c r="N216" s="12" t="s">
        <v>14</v>
      </c>
      <c r="O216" s="12" t="s">
        <v>15</v>
      </c>
      <c r="P216" s="1"/>
    </row>
    <row r="217" spans="1:16" x14ac:dyDescent="0.2">
      <c r="A217" s="13"/>
      <c r="B217" s="14" t="s">
        <v>16</v>
      </c>
      <c r="C217" s="14"/>
      <c r="D217" s="14"/>
      <c r="E217" s="13"/>
      <c r="F217" s="14" t="s">
        <v>16</v>
      </c>
      <c r="G217" s="14"/>
      <c r="H217" s="14"/>
      <c r="I217" s="14" t="s">
        <v>16</v>
      </c>
      <c r="J217" s="14"/>
      <c r="K217" s="14"/>
      <c r="L217" s="14"/>
      <c r="M217" s="14"/>
      <c r="N217" s="14" t="s">
        <v>16</v>
      </c>
      <c r="O217" s="14" t="s">
        <v>17</v>
      </c>
      <c r="P217" s="1"/>
    </row>
    <row r="218" spans="1:16" x14ac:dyDescent="0.2">
      <c r="A218" s="15" t="s">
        <v>18</v>
      </c>
      <c r="B218" s="16"/>
      <c r="C218" s="16"/>
      <c r="D218" s="16"/>
      <c r="E218" s="17"/>
      <c r="F218" s="16"/>
      <c r="G218" s="16"/>
      <c r="H218" s="17"/>
      <c r="I218" s="16"/>
      <c r="J218" s="16"/>
      <c r="K218" s="15"/>
      <c r="L218" s="15"/>
      <c r="M218" s="15"/>
      <c r="N218" s="16"/>
      <c r="O218" s="17">
        <f>O219+O220+O221+O222+O223+O224+O225+O226+O227+O228+O229+O230+O231+O232+O233+O234+O236+O237+O238+O239+O241+O242+O243+O244+O245+O246+O248+O249+O250+O251+O252+O253+O254+O255+O256+O257+O258+O259+O260+O261+O262+O263+O264</f>
        <v>17471.62659</v>
      </c>
      <c r="P218" s="1"/>
    </row>
    <row r="219" spans="1:16" ht="16.5" customHeight="1" x14ac:dyDescent="0.2">
      <c r="A219" s="18" t="s">
        <v>19</v>
      </c>
      <c r="B219" s="16">
        <v>4.1399999999999997</v>
      </c>
      <c r="C219" s="16"/>
      <c r="D219" s="16">
        <v>134.535</v>
      </c>
      <c r="E219" s="19">
        <f t="shared" ref="E219:E226" si="14">B219*D219</f>
        <v>556.97489999999993</v>
      </c>
      <c r="F219" s="16">
        <v>11.19</v>
      </c>
      <c r="G219" s="16">
        <v>134.535</v>
      </c>
      <c r="H219" s="19">
        <f>F219*G219</f>
        <v>1505.4466499999999</v>
      </c>
      <c r="I219" s="16"/>
      <c r="J219" s="16"/>
      <c r="K219" s="16">
        <f>I219*J219*2.1/1000</f>
        <v>0</v>
      </c>
      <c r="L219" s="16"/>
      <c r="M219" s="16"/>
      <c r="N219" s="16">
        <f>B219+F219+I219</f>
        <v>15.329999999999998</v>
      </c>
      <c r="O219" s="19">
        <f>E219+H219</f>
        <v>2062.42155</v>
      </c>
      <c r="P219" s="1"/>
    </row>
    <row r="220" spans="1:16" x14ac:dyDescent="0.2">
      <c r="A220" s="21" t="s">
        <v>20</v>
      </c>
      <c r="B220" s="16">
        <v>139.47999999999999</v>
      </c>
      <c r="C220" s="16"/>
      <c r="D220" s="16">
        <v>2.9369999999999998</v>
      </c>
      <c r="E220" s="19">
        <f t="shared" si="14"/>
        <v>409.65275999999994</v>
      </c>
      <c r="F220" s="16">
        <v>148.52000000000001</v>
      </c>
      <c r="G220" s="16">
        <v>2.9369999999999998</v>
      </c>
      <c r="H220" s="19">
        <f>F220*G220</f>
        <v>436.20323999999999</v>
      </c>
      <c r="I220" s="16"/>
      <c r="J220" s="16"/>
      <c r="K220" s="16">
        <f>I220*J220/1000</f>
        <v>0</v>
      </c>
      <c r="L220" s="16"/>
      <c r="M220" s="16"/>
      <c r="N220" s="19">
        <f>B220+F220+I220</f>
        <v>288</v>
      </c>
      <c r="O220" s="19">
        <f>E220+H220</f>
        <v>845.85599999999999</v>
      </c>
      <c r="P220" s="1"/>
    </row>
    <row r="221" spans="1:16" ht="38.25" x14ac:dyDescent="0.2">
      <c r="A221" s="18" t="s">
        <v>21</v>
      </c>
      <c r="B221" s="16">
        <v>65.2</v>
      </c>
      <c r="C221" s="16"/>
      <c r="D221" s="16">
        <v>5.0780000000000003</v>
      </c>
      <c r="E221" s="19">
        <f t="shared" si="14"/>
        <v>331.08560000000006</v>
      </c>
      <c r="F221" s="16">
        <v>144</v>
      </c>
      <c r="G221" s="16">
        <v>5.0780000000000003</v>
      </c>
      <c r="H221" s="19">
        <f>F221*G221</f>
        <v>731.23200000000008</v>
      </c>
      <c r="I221" s="16"/>
      <c r="J221" s="16"/>
      <c r="K221" s="16">
        <f>I221*J221/1000</f>
        <v>0</v>
      </c>
      <c r="L221" s="16"/>
      <c r="M221" s="16"/>
      <c r="N221" s="16">
        <f>B221+F221+I221</f>
        <v>209.2</v>
      </c>
      <c r="O221" s="19">
        <f>E221+H221</f>
        <v>1062.3176000000001</v>
      </c>
      <c r="P221" s="1"/>
    </row>
    <row r="222" spans="1:16" x14ac:dyDescent="0.2">
      <c r="A222" s="18" t="s">
        <v>22</v>
      </c>
      <c r="B222" s="16">
        <v>141.44</v>
      </c>
      <c r="C222" s="16"/>
      <c r="D222" s="16">
        <v>2.4340000000000002</v>
      </c>
      <c r="E222" s="19">
        <f t="shared" si="14"/>
        <v>344.26496000000003</v>
      </c>
      <c r="F222" s="16">
        <v>162.80000000000001</v>
      </c>
      <c r="G222" s="16">
        <v>2.4340000000000002</v>
      </c>
      <c r="H222" s="19">
        <f>F222*G222</f>
        <v>396.25520000000006</v>
      </c>
      <c r="I222" s="16"/>
      <c r="J222" s="16"/>
      <c r="K222" s="16">
        <f>I222*J222/1000</f>
        <v>0</v>
      </c>
      <c r="L222" s="16"/>
      <c r="M222" s="16"/>
      <c r="N222" s="19">
        <f>B222+F222+I222</f>
        <v>304.24</v>
      </c>
      <c r="O222" s="19">
        <f>E222+H222</f>
        <v>740.52016000000003</v>
      </c>
      <c r="P222" s="1"/>
    </row>
    <row r="223" spans="1:16" ht="25.5" x14ac:dyDescent="0.2">
      <c r="A223" s="18" t="s">
        <v>23</v>
      </c>
      <c r="B223" s="16">
        <v>76.66</v>
      </c>
      <c r="C223" s="16"/>
      <c r="D223" s="16">
        <v>1.1419999999999999</v>
      </c>
      <c r="E223" s="19">
        <f t="shared" si="14"/>
        <v>87.545719999999989</v>
      </c>
      <c r="F223" s="16"/>
      <c r="G223" s="16"/>
      <c r="H223" s="19">
        <f>F223*G223</f>
        <v>0</v>
      </c>
      <c r="I223" s="16"/>
      <c r="J223" s="16"/>
      <c r="K223" s="16">
        <f>I223*J223/1000</f>
        <v>0</v>
      </c>
      <c r="L223" s="16"/>
      <c r="M223" s="16"/>
      <c r="N223" s="16">
        <f>B223+F223+I223</f>
        <v>76.66</v>
      </c>
      <c r="O223" s="19">
        <f>E223+H223</f>
        <v>87.545719999999989</v>
      </c>
      <c r="P223" s="1"/>
    </row>
    <row r="224" spans="1:16" ht="25.5" x14ac:dyDescent="0.2">
      <c r="A224" s="18" t="s">
        <v>24</v>
      </c>
      <c r="B224" s="16">
        <v>61.33</v>
      </c>
      <c r="C224" s="16"/>
      <c r="D224" s="16">
        <v>1.149</v>
      </c>
      <c r="E224" s="19">
        <f t="shared" si="14"/>
        <v>70.468170000000001</v>
      </c>
      <c r="F224" s="16"/>
      <c r="G224" s="16"/>
      <c r="H224" s="16"/>
      <c r="I224" s="16"/>
      <c r="J224" s="16"/>
      <c r="K224" s="16"/>
      <c r="L224" s="16"/>
      <c r="M224" s="16"/>
      <c r="N224" s="16">
        <f>B224</f>
        <v>61.33</v>
      </c>
      <c r="O224" s="19">
        <f>E224</f>
        <v>70.468170000000001</v>
      </c>
      <c r="P224" s="1"/>
    </row>
    <row r="225" spans="1:16" ht="25.5" x14ac:dyDescent="0.2">
      <c r="A225" s="18" t="s">
        <v>25</v>
      </c>
      <c r="B225" s="16">
        <v>10.199999999999999</v>
      </c>
      <c r="C225" s="16"/>
      <c r="D225" s="16">
        <v>1.296</v>
      </c>
      <c r="E225" s="19">
        <f t="shared" si="14"/>
        <v>13.219199999999999</v>
      </c>
      <c r="F225" s="16">
        <v>90</v>
      </c>
      <c r="G225" s="16">
        <v>0.83399999999999996</v>
      </c>
      <c r="H225" s="19">
        <f>F225*G225</f>
        <v>75.06</v>
      </c>
      <c r="I225" s="16"/>
      <c r="J225" s="16"/>
      <c r="K225" s="16"/>
      <c r="L225" s="16"/>
      <c r="M225" s="16"/>
      <c r="N225" s="16">
        <f>F225</f>
        <v>90</v>
      </c>
      <c r="O225" s="19">
        <f>E225+H225</f>
        <v>88.279200000000003</v>
      </c>
      <c r="P225" s="1"/>
    </row>
    <row r="226" spans="1:16" ht="25.5" x14ac:dyDescent="0.2">
      <c r="A226" s="18" t="s">
        <v>24</v>
      </c>
      <c r="B226" s="16">
        <v>8.16</v>
      </c>
      <c r="C226" s="16"/>
      <c r="D226" s="16">
        <v>1.3480000000000001</v>
      </c>
      <c r="E226" s="19">
        <f t="shared" si="14"/>
        <v>10.999680000000001</v>
      </c>
      <c r="F226" s="16">
        <v>72</v>
      </c>
      <c r="G226" s="16">
        <v>0.83699999999999997</v>
      </c>
      <c r="H226" s="19">
        <f>F226*G226</f>
        <v>60.263999999999996</v>
      </c>
      <c r="I226" s="16"/>
      <c r="J226" s="16"/>
      <c r="K226" s="16"/>
      <c r="L226" s="16"/>
      <c r="M226" s="16"/>
      <c r="N226" s="16">
        <f>F226</f>
        <v>72</v>
      </c>
      <c r="O226" s="19">
        <f>E226+H226</f>
        <v>71.263679999999994</v>
      </c>
      <c r="P226" s="1"/>
    </row>
    <row r="227" spans="1:16" x14ac:dyDescent="0.2">
      <c r="A227" s="18" t="s">
        <v>26</v>
      </c>
      <c r="B227" s="16">
        <v>61.33</v>
      </c>
      <c r="C227" s="16"/>
      <c r="D227" s="16">
        <v>0.107</v>
      </c>
      <c r="E227" s="19">
        <f>B227*D227</f>
        <v>6.5623100000000001</v>
      </c>
      <c r="F227" s="16"/>
      <c r="G227" s="16"/>
      <c r="H227" s="16"/>
      <c r="I227" s="16"/>
      <c r="J227" s="16"/>
      <c r="K227" s="16"/>
      <c r="L227" s="16"/>
      <c r="M227" s="16"/>
      <c r="N227" s="16">
        <f>B227</f>
        <v>61.33</v>
      </c>
      <c r="O227" s="19">
        <f>E227</f>
        <v>6.5623100000000001</v>
      </c>
      <c r="P227" s="1"/>
    </row>
    <row r="228" spans="1:16" ht="38.25" x14ac:dyDescent="0.2">
      <c r="A228" s="18" t="s">
        <v>21</v>
      </c>
      <c r="B228" s="16">
        <v>61.33</v>
      </c>
      <c r="C228" s="16"/>
      <c r="D228" s="16">
        <v>0.04</v>
      </c>
      <c r="E228" s="19">
        <f>B228*D228</f>
        <v>2.4531999999999998</v>
      </c>
      <c r="F228" s="16"/>
      <c r="G228" s="16"/>
      <c r="H228" s="16"/>
      <c r="I228" s="16"/>
      <c r="J228" s="16"/>
      <c r="K228" s="16"/>
      <c r="L228" s="16"/>
      <c r="M228" s="16"/>
      <c r="N228" s="16">
        <f>B228</f>
        <v>61.33</v>
      </c>
      <c r="O228" s="19">
        <f>E228</f>
        <v>2.4531999999999998</v>
      </c>
      <c r="P228" s="1"/>
    </row>
    <row r="229" spans="1:16" ht="25.5" x14ac:dyDescent="0.2">
      <c r="A229" s="18" t="s">
        <v>24</v>
      </c>
      <c r="B229" s="16">
        <v>8.34</v>
      </c>
      <c r="C229" s="16"/>
      <c r="D229" s="16">
        <v>1.0109999999999999</v>
      </c>
      <c r="E229" s="19">
        <f>B229*D229</f>
        <v>8.4317399999999996</v>
      </c>
      <c r="F229" s="16"/>
      <c r="G229" s="16"/>
      <c r="H229" s="16"/>
      <c r="I229" s="16"/>
      <c r="J229" s="16"/>
      <c r="K229" s="16"/>
      <c r="L229" s="16"/>
      <c r="M229" s="16"/>
      <c r="N229" s="16">
        <f>B229</f>
        <v>8.34</v>
      </c>
      <c r="O229" s="19">
        <f>E229</f>
        <v>8.4317399999999996</v>
      </c>
      <c r="P229" s="1"/>
    </row>
    <row r="230" spans="1:16" ht="38.25" x14ac:dyDescent="0.2">
      <c r="A230" s="18" t="s">
        <v>21</v>
      </c>
      <c r="B230" s="16">
        <v>8.34</v>
      </c>
      <c r="C230" s="16"/>
      <c r="D230" s="16">
        <v>0.70099999999999996</v>
      </c>
      <c r="E230" s="19">
        <f>B230*D230</f>
        <v>5.8463399999999996</v>
      </c>
      <c r="F230" s="16"/>
      <c r="G230" s="16"/>
      <c r="H230" s="16"/>
      <c r="I230" s="16"/>
      <c r="J230" s="16"/>
      <c r="K230" s="16"/>
      <c r="L230" s="16"/>
      <c r="M230" s="16"/>
      <c r="N230" s="16">
        <f>B230</f>
        <v>8.34</v>
      </c>
      <c r="O230" s="19">
        <f>E230</f>
        <v>5.8463399999999996</v>
      </c>
      <c r="P230" s="1"/>
    </row>
    <row r="231" spans="1:16" x14ac:dyDescent="0.2">
      <c r="A231" s="28" t="s">
        <v>27</v>
      </c>
      <c r="B231" s="16"/>
      <c r="C231" s="16"/>
      <c r="D231" s="16"/>
      <c r="E231" s="19"/>
      <c r="F231" s="16">
        <v>39.33</v>
      </c>
      <c r="G231" s="16">
        <v>0.35799999999999998</v>
      </c>
      <c r="H231" s="19">
        <f>F231*G231</f>
        <v>14.080139999999998</v>
      </c>
      <c r="I231" s="16"/>
      <c r="J231" s="16"/>
      <c r="K231" s="16"/>
      <c r="L231" s="16"/>
      <c r="M231" s="16"/>
      <c r="N231" s="16">
        <v>39.33</v>
      </c>
      <c r="O231" s="19">
        <f>H231</f>
        <v>14.080139999999998</v>
      </c>
      <c r="P231" s="1"/>
    </row>
    <row r="232" spans="1:16" ht="38.25" x14ac:dyDescent="0.2">
      <c r="A232" s="18" t="s">
        <v>21</v>
      </c>
      <c r="B232" s="16"/>
      <c r="C232" s="16"/>
      <c r="D232" s="16"/>
      <c r="E232" s="19"/>
      <c r="F232" s="16">
        <v>39.33</v>
      </c>
      <c r="G232" s="16">
        <v>0.248</v>
      </c>
      <c r="H232" s="19">
        <f>F232*G232</f>
        <v>9.7538400000000003</v>
      </c>
      <c r="I232" s="16"/>
      <c r="J232" s="16"/>
      <c r="K232" s="16"/>
      <c r="L232" s="16"/>
      <c r="M232" s="16"/>
      <c r="N232" s="16">
        <v>39.33</v>
      </c>
      <c r="O232" s="19">
        <f>H232</f>
        <v>9.7538400000000003</v>
      </c>
      <c r="P232" s="1"/>
    </row>
    <row r="233" spans="1:16" ht="25.5" x14ac:dyDescent="0.2">
      <c r="A233" s="18" t="s">
        <v>28</v>
      </c>
      <c r="B233" s="16"/>
      <c r="C233" s="16"/>
      <c r="D233" s="16"/>
      <c r="E233" s="19"/>
      <c r="F233" s="16">
        <v>231.07</v>
      </c>
      <c r="G233" s="16">
        <v>5.49</v>
      </c>
      <c r="H233" s="19">
        <f>F233*G233</f>
        <v>1268.5743</v>
      </c>
      <c r="I233" s="16"/>
      <c r="J233" s="16"/>
      <c r="K233" s="16"/>
      <c r="L233" s="16"/>
      <c r="M233" s="16"/>
      <c r="N233" s="16">
        <f>F233</f>
        <v>231.07</v>
      </c>
      <c r="O233" s="19">
        <f>H233</f>
        <v>1268.5743</v>
      </c>
      <c r="P233" s="1"/>
    </row>
    <row r="234" spans="1:16" ht="38.25" x14ac:dyDescent="0.2">
      <c r="A234" s="18" t="s">
        <v>21</v>
      </c>
      <c r="B234" s="16"/>
      <c r="C234" s="16"/>
      <c r="D234" s="16"/>
      <c r="E234" s="19"/>
      <c r="F234" s="16">
        <v>208.45</v>
      </c>
      <c r="G234" s="16">
        <v>5.0780000000000003</v>
      </c>
      <c r="H234" s="19">
        <f>F234*G234</f>
        <v>1058.5091</v>
      </c>
      <c r="I234" s="16"/>
      <c r="J234" s="16"/>
      <c r="K234" s="16"/>
      <c r="L234" s="16"/>
      <c r="M234" s="16"/>
      <c r="N234" s="16">
        <f>F234</f>
        <v>208.45</v>
      </c>
      <c r="O234" s="19">
        <f>H234</f>
        <v>1058.5091</v>
      </c>
      <c r="P234" s="1"/>
    </row>
    <row r="235" spans="1:16" x14ac:dyDescent="0.2">
      <c r="A235" s="15" t="s">
        <v>102</v>
      </c>
      <c r="B235" s="16" t="s">
        <v>103</v>
      </c>
      <c r="C235" s="16"/>
      <c r="D235" s="16"/>
      <c r="E235" s="19"/>
      <c r="F235" s="16"/>
      <c r="G235" s="16"/>
      <c r="H235" s="16"/>
      <c r="I235" s="16"/>
      <c r="J235" s="16"/>
      <c r="K235" s="16">
        <f>I235*J235*2.1/1000</f>
        <v>0</v>
      </c>
      <c r="L235" s="16"/>
      <c r="M235" s="16"/>
      <c r="N235" s="16"/>
      <c r="O235" s="16"/>
      <c r="P235" s="1"/>
    </row>
    <row r="236" spans="1:16" x14ac:dyDescent="0.2">
      <c r="A236" s="18" t="s">
        <v>152</v>
      </c>
      <c r="B236" s="16">
        <v>6.88</v>
      </c>
      <c r="C236" s="16"/>
      <c r="D236" s="16">
        <v>155.797</v>
      </c>
      <c r="E236" s="19">
        <f>B236*D236</f>
        <v>1071.88336</v>
      </c>
      <c r="F236" s="16"/>
      <c r="G236" s="16"/>
      <c r="H236" s="16"/>
      <c r="I236" s="16"/>
      <c r="J236" s="16"/>
      <c r="K236" s="16">
        <f>I236*J236/1000</f>
        <v>0</v>
      </c>
      <c r="L236" s="16"/>
      <c r="M236" s="16"/>
      <c r="N236" s="16">
        <f>B236</f>
        <v>6.88</v>
      </c>
      <c r="O236" s="19">
        <f>E236</f>
        <v>1071.88336</v>
      </c>
      <c r="P236" s="1"/>
    </row>
    <row r="237" spans="1:16" ht="25.5" x14ac:dyDescent="0.2">
      <c r="A237" s="18" t="s">
        <v>153</v>
      </c>
      <c r="B237" s="16">
        <v>6.5</v>
      </c>
      <c r="C237" s="16"/>
      <c r="D237" s="16">
        <v>133.83099999999999</v>
      </c>
      <c r="E237" s="19">
        <f>B237*D237</f>
        <v>869.90149999999994</v>
      </c>
      <c r="F237" s="16"/>
      <c r="G237" s="16"/>
      <c r="H237" s="16"/>
      <c r="I237" s="16"/>
      <c r="J237" s="16"/>
      <c r="K237" s="16">
        <f>I237*J237/1000</f>
        <v>0</v>
      </c>
      <c r="L237" s="16"/>
      <c r="M237" s="16"/>
      <c r="N237" s="16">
        <f>B237</f>
        <v>6.5</v>
      </c>
      <c r="O237" s="19">
        <f>E237</f>
        <v>869.90149999999994</v>
      </c>
      <c r="P237" s="1"/>
    </row>
    <row r="238" spans="1:16" x14ac:dyDescent="0.2">
      <c r="A238" s="21" t="s">
        <v>20</v>
      </c>
      <c r="B238" s="16">
        <v>117.9</v>
      </c>
      <c r="C238" s="16"/>
      <c r="D238" s="16">
        <v>1.81</v>
      </c>
      <c r="E238" s="19">
        <f>B238*D238</f>
        <v>213.39900000000003</v>
      </c>
      <c r="F238" s="16"/>
      <c r="G238" s="16"/>
      <c r="H238" s="16"/>
      <c r="I238" s="16"/>
      <c r="J238" s="16"/>
      <c r="K238" s="16">
        <f>I238*J238/1000</f>
        <v>0</v>
      </c>
      <c r="L238" s="16"/>
      <c r="M238" s="16"/>
      <c r="N238" s="16">
        <f>B238</f>
        <v>117.9</v>
      </c>
      <c r="O238" s="19">
        <f>E238</f>
        <v>213.39900000000003</v>
      </c>
      <c r="P238" s="1"/>
    </row>
    <row r="239" spans="1:16" x14ac:dyDescent="0.2">
      <c r="A239" s="21" t="s">
        <v>83</v>
      </c>
      <c r="B239" s="16">
        <f>3+1</f>
        <v>4</v>
      </c>
      <c r="C239" s="16"/>
      <c r="D239" s="16">
        <v>22.529</v>
      </c>
      <c r="E239" s="19">
        <f>B239*D239</f>
        <v>90.116</v>
      </c>
      <c r="F239" s="16"/>
      <c r="G239" s="16"/>
      <c r="H239" s="16"/>
      <c r="I239" s="16"/>
      <c r="J239" s="16"/>
      <c r="K239" s="16">
        <f>I239*J239/1000</f>
        <v>0</v>
      </c>
      <c r="L239" s="16"/>
      <c r="M239" s="16"/>
      <c r="N239" s="16">
        <v>3</v>
      </c>
      <c r="O239" s="19">
        <f>E239</f>
        <v>90.116</v>
      </c>
      <c r="P239" s="1"/>
    </row>
    <row r="240" spans="1:16" x14ac:dyDescent="0.2">
      <c r="A240" s="15" t="s">
        <v>102</v>
      </c>
      <c r="B240" s="16" t="s">
        <v>104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57"/>
      <c r="P240" s="1"/>
    </row>
    <row r="241" spans="1:16" x14ac:dyDescent="0.2">
      <c r="A241" s="21" t="s">
        <v>85</v>
      </c>
      <c r="B241" s="21">
        <v>145.54</v>
      </c>
      <c r="C241" s="21"/>
      <c r="D241" s="21">
        <v>7.1689999999999996</v>
      </c>
      <c r="E241" s="58">
        <f>B241*D241</f>
        <v>1043.3762599999998</v>
      </c>
      <c r="F241" s="16"/>
      <c r="G241" s="16"/>
      <c r="H241" s="16"/>
      <c r="I241" s="16"/>
      <c r="J241" s="16"/>
      <c r="K241" s="16"/>
      <c r="L241" s="16"/>
      <c r="M241" s="16"/>
      <c r="N241" s="16">
        <f>B241</f>
        <v>145.54</v>
      </c>
      <c r="O241" s="59">
        <f>E241</f>
        <v>1043.3762599999998</v>
      </c>
      <c r="P241" s="1"/>
    </row>
    <row r="242" spans="1:16" x14ac:dyDescent="0.2">
      <c r="A242" s="21" t="s">
        <v>20</v>
      </c>
      <c r="B242" s="16">
        <v>117.9</v>
      </c>
      <c r="C242" s="16"/>
      <c r="D242" s="16">
        <v>0.97599999999999998</v>
      </c>
      <c r="E242" s="19">
        <f>B242*D242</f>
        <v>115.07040000000001</v>
      </c>
      <c r="F242" s="16"/>
      <c r="G242" s="16"/>
      <c r="H242" s="16"/>
      <c r="I242" s="16"/>
      <c r="J242" s="16"/>
      <c r="K242" s="16"/>
      <c r="L242" s="16"/>
      <c r="M242" s="16"/>
      <c r="N242" s="16">
        <f>B242</f>
        <v>117.9</v>
      </c>
      <c r="O242" s="59">
        <f>E242</f>
        <v>115.07040000000001</v>
      </c>
      <c r="P242" s="1"/>
    </row>
    <row r="243" spans="1:16" x14ac:dyDescent="0.2">
      <c r="A243" s="21" t="s">
        <v>83</v>
      </c>
      <c r="B243" s="16">
        <v>4</v>
      </c>
      <c r="C243" s="16"/>
      <c r="D243" s="16">
        <v>83.974000000000004</v>
      </c>
      <c r="E243" s="19">
        <f>B243*D243</f>
        <v>335.89600000000002</v>
      </c>
      <c r="F243" s="16"/>
      <c r="G243" s="16"/>
      <c r="H243" s="16"/>
      <c r="I243" s="16"/>
      <c r="J243" s="16"/>
      <c r="K243" s="16"/>
      <c r="L243" s="16"/>
      <c r="M243" s="16"/>
      <c r="N243" s="16">
        <f>B243</f>
        <v>4</v>
      </c>
      <c r="O243" s="59">
        <f>E243</f>
        <v>335.89600000000002</v>
      </c>
      <c r="P243" s="1"/>
    </row>
    <row r="244" spans="1:16" x14ac:dyDescent="0.2">
      <c r="A244" s="31" t="s">
        <v>154</v>
      </c>
      <c r="B244" s="16"/>
      <c r="C244" s="16"/>
      <c r="D244" s="16"/>
      <c r="E244" s="19"/>
      <c r="F244" s="16"/>
      <c r="G244" s="16"/>
      <c r="H244" s="16">
        <v>2284.6999999999998</v>
      </c>
      <c r="I244" s="16"/>
      <c r="J244" s="16"/>
      <c r="K244" s="16"/>
      <c r="L244" s="16"/>
      <c r="M244" s="16"/>
      <c r="N244" s="16"/>
      <c r="O244" s="59">
        <v>2284.6999999999998</v>
      </c>
      <c r="P244" s="1"/>
    </row>
    <row r="245" spans="1:16" x14ac:dyDescent="0.2">
      <c r="A245" s="31" t="s">
        <v>155</v>
      </c>
      <c r="B245" s="16"/>
      <c r="C245" s="16"/>
      <c r="D245" s="16"/>
      <c r="E245" s="19"/>
      <c r="F245" s="16"/>
      <c r="G245" s="16"/>
      <c r="H245" s="16">
        <v>274.7</v>
      </c>
      <c r="I245" s="16"/>
      <c r="J245" s="16"/>
      <c r="K245" s="16"/>
      <c r="L245" s="16"/>
      <c r="M245" s="16"/>
      <c r="N245" s="16"/>
      <c r="O245" s="59">
        <f>H245</f>
        <v>274.7</v>
      </c>
      <c r="P245" s="1"/>
    </row>
    <row r="246" spans="1:16" x14ac:dyDescent="0.2">
      <c r="A246" s="21" t="s">
        <v>32</v>
      </c>
      <c r="B246" s="16" t="s">
        <v>116</v>
      </c>
      <c r="C246" s="16">
        <v>382.5</v>
      </c>
      <c r="D246" s="16"/>
      <c r="E246" s="19"/>
      <c r="F246" s="16"/>
      <c r="G246" s="16" t="s">
        <v>115</v>
      </c>
      <c r="H246" s="16">
        <v>878.5</v>
      </c>
      <c r="I246" s="16"/>
      <c r="J246" s="16"/>
      <c r="K246" s="16"/>
      <c r="L246" s="16"/>
      <c r="M246" s="16"/>
      <c r="N246" s="16"/>
      <c r="O246" s="59">
        <f>H246+C246</f>
        <v>1261</v>
      </c>
      <c r="P246" s="1"/>
    </row>
    <row r="247" spans="1:16" x14ac:dyDescent="0.2">
      <c r="A247" s="15" t="s">
        <v>156</v>
      </c>
      <c r="B247" s="16"/>
      <c r="C247" s="16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1"/>
    </row>
    <row r="248" spans="1:16" ht="18.75" customHeight="1" x14ac:dyDescent="0.2">
      <c r="A248" s="18" t="s">
        <v>19</v>
      </c>
      <c r="B248" s="16">
        <v>2.2400000000000002</v>
      </c>
      <c r="C248" s="16"/>
      <c r="D248" s="16">
        <v>134.535</v>
      </c>
      <c r="E248" s="19">
        <f t="shared" ref="E248:E253" si="15">B248*D248</f>
        <v>301.35840000000002</v>
      </c>
      <c r="F248" s="16">
        <v>6.4</v>
      </c>
      <c r="G248" s="16">
        <v>134.535</v>
      </c>
      <c r="H248" s="19">
        <f>F248*G248</f>
        <v>861.024</v>
      </c>
      <c r="I248" s="16"/>
      <c r="J248" s="16"/>
      <c r="K248" s="16">
        <f>I248*J248*2.1/1000</f>
        <v>0</v>
      </c>
      <c r="L248" s="16"/>
      <c r="M248" s="16"/>
      <c r="N248" s="16">
        <f t="shared" ref="N248:N255" si="16">B248+F248+I248</f>
        <v>8.64</v>
      </c>
      <c r="O248" s="20">
        <f t="shared" ref="O248:O255" si="17">E248+H248</f>
        <v>1162.3824</v>
      </c>
      <c r="P248" s="1"/>
    </row>
    <row r="249" spans="1:16" x14ac:dyDescent="0.2">
      <c r="A249" s="21" t="s">
        <v>20</v>
      </c>
      <c r="B249" s="16">
        <v>19.5</v>
      </c>
      <c r="C249" s="16"/>
      <c r="D249" s="16">
        <v>2.9369999999999998</v>
      </c>
      <c r="E249" s="19">
        <f t="shared" si="15"/>
        <v>57.271499999999996</v>
      </c>
      <c r="F249" s="16">
        <v>67.05</v>
      </c>
      <c r="G249" s="16">
        <v>2.9369999999999998</v>
      </c>
      <c r="H249" s="19">
        <f>F249*G249</f>
        <v>196.92584999999997</v>
      </c>
      <c r="I249" s="16"/>
      <c r="J249" s="16"/>
      <c r="K249" s="16">
        <f>I249*J249/1000</f>
        <v>0</v>
      </c>
      <c r="L249" s="16"/>
      <c r="M249" s="16"/>
      <c r="N249" s="16">
        <f t="shared" si="16"/>
        <v>86.55</v>
      </c>
      <c r="O249" s="20">
        <f>E249+H249</f>
        <v>254.19734999999997</v>
      </c>
      <c r="P249" s="1"/>
    </row>
    <row r="250" spans="1:16" ht="38.25" x14ac:dyDescent="0.2">
      <c r="A250" s="18" t="s">
        <v>21</v>
      </c>
      <c r="B250" s="16">
        <v>12.67</v>
      </c>
      <c r="C250" s="16"/>
      <c r="D250" s="16">
        <v>5.0780000000000003</v>
      </c>
      <c r="E250" s="19">
        <f t="shared" si="15"/>
        <v>64.338260000000005</v>
      </c>
      <c r="F250" s="16">
        <v>28.39</v>
      </c>
      <c r="G250" s="16">
        <v>5.0780000000000003</v>
      </c>
      <c r="H250" s="19">
        <f>F250*G250</f>
        <v>144.16442000000001</v>
      </c>
      <c r="I250" s="16"/>
      <c r="J250" s="16"/>
      <c r="K250" s="16">
        <f>I250*J250/1000</f>
        <v>0</v>
      </c>
      <c r="L250" s="16"/>
      <c r="M250" s="16"/>
      <c r="N250" s="16">
        <f t="shared" si="16"/>
        <v>41.06</v>
      </c>
      <c r="O250" s="20">
        <f>E250+H250</f>
        <v>208.50268</v>
      </c>
      <c r="P250" s="1"/>
    </row>
    <row r="251" spans="1:16" x14ac:dyDescent="0.2">
      <c r="A251" s="18" t="s">
        <v>22</v>
      </c>
      <c r="B251" s="16">
        <v>55.75</v>
      </c>
      <c r="C251" s="16"/>
      <c r="D251" s="16">
        <v>2.4340000000000002</v>
      </c>
      <c r="E251" s="19">
        <f t="shared" si="15"/>
        <v>135.69550000000001</v>
      </c>
      <c r="F251" s="16">
        <v>104.87</v>
      </c>
      <c r="G251" s="16">
        <v>2.4340000000000002</v>
      </c>
      <c r="H251" s="19">
        <f>F251*G251</f>
        <v>255.25358000000003</v>
      </c>
      <c r="I251" s="16"/>
      <c r="J251" s="16"/>
      <c r="K251" s="16">
        <f>I251*J251/1000</f>
        <v>0</v>
      </c>
      <c r="L251" s="16"/>
      <c r="M251" s="16"/>
      <c r="N251" s="16">
        <f t="shared" si="16"/>
        <v>160.62</v>
      </c>
      <c r="O251" s="20">
        <f t="shared" si="17"/>
        <v>390.94908000000004</v>
      </c>
      <c r="P251" s="1"/>
    </row>
    <row r="252" spans="1:16" ht="25.5" x14ac:dyDescent="0.2">
      <c r="A252" s="18" t="s">
        <v>23</v>
      </c>
      <c r="B252" s="16">
        <v>16.25</v>
      </c>
      <c r="C252" s="16"/>
      <c r="D252" s="16">
        <v>1.1419999999999999</v>
      </c>
      <c r="E252" s="19">
        <f t="shared" si="15"/>
        <v>18.557499999999997</v>
      </c>
      <c r="F252" s="16"/>
      <c r="G252" s="16"/>
      <c r="H252" s="19">
        <f>F252*G252</f>
        <v>0</v>
      </c>
      <c r="I252" s="16"/>
      <c r="J252" s="16"/>
      <c r="K252" s="16">
        <f>I252*J252/1000</f>
        <v>0</v>
      </c>
      <c r="L252" s="16"/>
      <c r="M252" s="16"/>
      <c r="N252" s="16">
        <f t="shared" si="16"/>
        <v>16.25</v>
      </c>
      <c r="O252" s="19">
        <f t="shared" si="17"/>
        <v>18.557499999999997</v>
      </c>
      <c r="P252" s="1"/>
    </row>
    <row r="253" spans="1:16" ht="25.5" x14ac:dyDescent="0.2">
      <c r="A253" s="18" t="s">
        <v>24</v>
      </c>
      <c r="B253" s="16">
        <v>13</v>
      </c>
      <c r="C253" s="16"/>
      <c r="D253" s="16">
        <v>1.149</v>
      </c>
      <c r="E253" s="19">
        <f t="shared" si="15"/>
        <v>14.937000000000001</v>
      </c>
      <c r="F253" s="16"/>
      <c r="G253" s="16"/>
      <c r="H253" s="16"/>
      <c r="I253" s="16"/>
      <c r="J253" s="16"/>
      <c r="K253" s="16"/>
      <c r="L253" s="16"/>
      <c r="M253" s="16"/>
      <c r="N253" s="16">
        <f t="shared" si="16"/>
        <v>13</v>
      </c>
      <c r="O253" s="19">
        <f t="shared" si="17"/>
        <v>14.937000000000001</v>
      </c>
      <c r="P253" s="1"/>
    </row>
    <row r="254" spans="1:16" ht="25.5" x14ac:dyDescent="0.2">
      <c r="A254" s="18" t="s">
        <v>25</v>
      </c>
      <c r="B254" s="16"/>
      <c r="C254" s="16"/>
      <c r="D254" s="16"/>
      <c r="E254" s="19"/>
      <c r="F254" s="16">
        <v>19.59</v>
      </c>
      <c r="G254" s="16">
        <v>0.83399999999999996</v>
      </c>
      <c r="H254" s="19">
        <f>F254*G254</f>
        <v>16.338059999999999</v>
      </c>
      <c r="I254" s="16"/>
      <c r="J254" s="16"/>
      <c r="K254" s="16">
        <f>I254*J254*2.1/1000</f>
        <v>0</v>
      </c>
      <c r="L254" s="16"/>
      <c r="M254" s="16"/>
      <c r="N254" s="16">
        <f t="shared" si="16"/>
        <v>19.59</v>
      </c>
      <c r="O254" s="19">
        <f t="shared" si="17"/>
        <v>16.338059999999999</v>
      </c>
      <c r="P254" s="1"/>
    </row>
    <row r="255" spans="1:16" ht="25.5" x14ac:dyDescent="0.2">
      <c r="A255" s="18" t="s">
        <v>24</v>
      </c>
      <c r="B255" s="16"/>
      <c r="C255" s="16"/>
      <c r="D255" s="16"/>
      <c r="E255" s="19"/>
      <c r="F255" s="16">
        <v>15.67</v>
      </c>
      <c r="G255" s="16">
        <v>0.83699999999999997</v>
      </c>
      <c r="H255" s="19">
        <f>F255*G255</f>
        <v>13.115789999999999</v>
      </c>
      <c r="I255" s="16"/>
      <c r="J255" s="16"/>
      <c r="K255" s="16">
        <f>I255*J255/1000</f>
        <v>0</v>
      </c>
      <c r="L255" s="16"/>
      <c r="M255" s="16"/>
      <c r="N255" s="16">
        <f t="shared" si="16"/>
        <v>15.67</v>
      </c>
      <c r="O255" s="19">
        <f t="shared" si="17"/>
        <v>13.115789999999999</v>
      </c>
      <c r="P255" s="1"/>
    </row>
    <row r="256" spans="1:16" x14ac:dyDescent="0.2">
      <c r="A256" s="28" t="s">
        <v>26</v>
      </c>
      <c r="B256" s="16">
        <v>13</v>
      </c>
      <c r="C256" s="16"/>
      <c r="D256" s="16">
        <v>0.107</v>
      </c>
      <c r="E256" s="19">
        <f>B256*D256</f>
        <v>1.391</v>
      </c>
      <c r="F256" s="16"/>
      <c r="G256" s="16"/>
      <c r="H256" s="16"/>
      <c r="I256" s="16"/>
      <c r="J256" s="16"/>
      <c r="K256" s="16">
        <f>I256*J256/1000</f>
        <v>0</v>
      </c>
      <c r="L256" s="16"/>
      <c r="M256" s="16"/>
      <c r="N256" s="16">
        <f>B256</f>
        <v>13</v>
      </c>
      <c r="O256" s="19">
        <f>E256</f>
        <v>1.391</v>
      </c>
      <c r="P256" s="1"/>
    </row>
    <row r="257" spans="1:16" ht="38.25" x14ac:dyDescent="0.2">
      <c r="A257" s="18" t="s">
        <v>21</v>
      </c>
      <c r="B257" s="16">
        <v>13</v>
      </c>
      <c r="C257" s="16"/>
      <c r="D257" s="16">
        <v>0.04</v>
      </c>
      <c r="E257" s="19">
        <f>B257*D257</f>
        <v>0.52</v>
      </c>
      <c r="F257" s="16"/>
      <c r="G257" s="16"/>
      <c r="H257" s="16"/>
      <c r="I257" s="16"/>
      <c r="J257" s="16"/>
      <c r="K257" s="16">
        <f>I257*J257/1000</f>
        <v>0</v>
      </c>
      <c r="L257" s="16"/>
      <c r="M257" s="16"/>
      <c r="N257" s="16">
        <f>B257</f>
        <v>13</v>
      </c>
      <c r="O257" s="19">
        <f>E257</f>
        <v>0.52</v>
      </c>
      <c r="P257" s="1"/>
    </row>
    <row r="258" spans="1:16" ht="25.5" x14ac:dyDescent="0.2">
      <c r="A258" s="18" t="s">
        <v>24</v>
      </c>
      <c r="B258" s="16">
        <v>3</v>
      </c>
      <c r="C258" s="16"/>
      <c r="D258" s="16">
        <v>1.0109999999999999</v>
      </c>
      <c r="E258" s="19">
        <f>B258*D258</f>
        <v>3.0329999999999995</v>
      </c>
      <c r="F258" s="16"/>
      <c r="G258" s="16"/>
      <c r="H258" s="16"/>
      <c r="I258" s="16"/>
      <c r="J258" s="16"/>
      <c r="K258" s="16"/>
      <c r="L258" s="16"/>
      <c r="M258" s="16"/>
      <c r="N258" s="16">
        <f>B258</f>
        <v>3</v>
      </c>
      <c r="O258" s="19">
        <f>E258</f>
        <v>3.0329999999999995</v>
      </c>
      <c r="P258" s="1"/>
    </row>
    <row r="259" spans="1:16" ht="38.25" x14ac:dyDescent="0.2">
      <c r="A259" s="18" t="s">
        <v>21</v>
      </c>
      <c r="B259" s="16">
        <v>3</v>
      </c>
      <c r="C259" s="16"/>
      <c r="D259" s="16">
        <v>0.70099999999999996</v>
      </c>
      <c r="E259" s="19">
        <f>B259*D259</f>
        <v>2.1029999999999998</v>
      </c>
      <c r="F259" s="16"/>
      <c r="G259" s="16"/>
      <c r="H259" s="16"/>
      <c r="I259" s="16"/>
      <c r="J259" s="16"/>
      <c r="K259" s="16"/>
      <c r="L259" s="16"/>
      <c r="M259" s="16"/>
      <c r="N259" s="16">
        <f>B259</f>
        <v>3</v>
      </c>
      <c r="O259" s="19">
        <f>E259</f>
        <v>2.1029999999999998</v>
      </c>
      <c r="P259" s="1"/>
    </row>
    <row r="260" spans="1:16" x14ac:dyDescent="0.2">
      <c r="A260" s="28" t="s">
        <v>27</v>
      </c>
      <c r="B260" s="16"/>
      <c r="C260" s="16"/>
      <c r="D260" s="16"/>
      <c r="E260" s="19"/>
      <c r="F260" s="16">
        <v>10.67</v>
      </c>
      <c r="G260" s="16">
        <v>0.35799999999999998</v>
      </c>
      <c r="H260" s="19">
        <f>F260*G260</f>
        <v>3.8198599999999998</v>
      </c>
      <c r="I260" s="16"/>
      <c r="J260" s="16"/>
      <c r="K260" s="16"/>
      <c r="L260" s="16"/>
      <c r="M260" s="16"/>
      <c r="N260" s="16">
        <f>F260</f>
        <v>10.67</v>
      </c>
      <c r="O260" s="19">
        <f>H260</f>
        <v>3.8198599999999998</v>
      </c>
      <c r="P260" s="1"/>
    </row>
    <row r="261" spans="1:16" ht="38.25" x14ac:dyDescent="0.2">
      <c r="A261" s="18" t="s">
        <v>21</v>
      </c>
      <c r="B261" s="16"/>
      <c r="C261" s="16"/>
      <c r="D261" s="16"/>
      <c r="E261" s="19"/>
      <c r="F261" s="16">
        <v>10.67</v>
      </c>
      <c r="G261" s="16">
        <v>0.248</v>
      </c>
      <c r="H261" s="19">
        <f>F261*G261</f>
        <v>2.6461600000000001</v>
      </c>
      <c r="I261" s="16"/>
      <c r="J261" s="16"/>
      <c r="K261" s="16"/>
      <c r="L261" s="16"/>
      <c r="M261" s="16"/>
      <c r="N261" s="16">
        <f>F261</f>
        <v>10.67</v>
      </c>
      <c r="O261" s="19">
        <f>H261</f>
        <v>2.6461600000000001</v>
      </c>
      <c r="P261" s="1"/>
    </row>
    <row r="262" spans="1:16" ht="24.75" customHeight="1" x14ac:dyDescent="0.2">
      <c r="A262" s="28" t="s">
        <v>28</v>
      </c>
      <c r="B262" s="16"/>
      <c r="C262" s="16"/>
      <c r="D262" s="16"/>
      <c r="E262" s="19"/>
      <c r="F262" s="16">
        <v>37.270000000000003</v>
      </c>
      <c r="G262" s="16">
        <v>5.49</v>
      </c>
      <c r="H262" s="19">
        <f>F262*G262</f>
        <v>204.61230000000003</v>
      </c>
      <c r="I262" s="16"/>
      <c r="J262" s="16"/>
      <c r="K262" s="16"/>
      <c r="L262" s="16"/>
      <c r="M262" s="16"/>
      <c r="N262" s="16">
        <f>F262</f>
        <v>37.270000000000003</v>
      </c>
      <c r="O262" s="19">
        <f>H262</f>
        <v>204.61230000000003</v>
      </c>
      <c r="P262" s="1"/>
    </row>
    <row r="263" spans="1:16" ht="38.25" x14ac:dyDescent="0.2">
      <c r="A263" s="18" t="s">
        <v>21</v>
      </c>
      <c r="B263" s="16"/>
      <c r="C263" s="16"/>
      <c r="D263" s="16"/>
      <c r="E263" s="19"/>
      <c r="F263" s="16">
        <v>33.28</v>
      </c>
      <c r="G263" s="16">
        <v>5.0780000000000003</v>
      </c>
      <c r="H263" s="19">
        <f>F263*G263</f>
        <v>168.99584000000002</v>
      </c>
      <c r="I263" s="16"/>
      <c r="J263" s="16"/>
      <c r="K263" s="16"/>
      <c r="L263" s="16"/>
      <c r="M263" s="16"/>
      <c r="N263" s="16">
        <f>F263</f>
        <v>33.28</v>
      </c>
      <c r="O263" s="19">
        <f>H263</f>
        <v>168.99584000000002</v>
      </c>
      <c r="P263" s="1"/>
    </row>
    <row r="264" spans="1:16" ht="18" customHeight="1" x14ac:dyDescent="0.2">
      <c r="A264" s="31" t="s">
        <v>157</v>
      </c>
      <c r="B264" s="16"/>
      <c r="C264" s="16"/>
      <c r="D264" s="16"/>
      <c r="E264" s="19"/>
      <c r="F264" s="16"/>
      <c r="G264" s="16"/>
      <c r="H264" s="16"/>
      <c r="I264" s="16"/>
      <c r="J264" s="16"/>
      <c r="K264" s="16">
        <v>42.6</v>
      </c>
      <c r="L264" s="16"/>
      <c r="M264" s="16"/>
      <c r="N264" s="16"/>
      <c r="O264" s="19">
        <v>42.6</v>
      </c>
      <c r="P264" s="1"/>
    </row>
    <row r="265" spans="1:16" hidden="1" x14ac:dyDescent="0.2">
      <c r="A265" s="18"/>
      <c r="B265" s="16"/>
      <c r="C265" s="16"/>
      <c r="D265" s="16"/>
      <c r="E265" s="19"/>
      <c r="F265" s="16"/>
      <c r="G265" s="16"/>
      <c r="H265" s="16"/>
      <c r="I265" s="16"/>
      <c r="J265" s="16"/>
      <c r="K265" s="16"/>
      <c r="L265" s="16"/>
      <c r="M265" s="16"/>
      <c r="N265" s="16"/>
      <c r="O265" s="19"/>
      <c r="P265" s="1"/>
    </row>
    <row r="266" spans="1:16" hidden="1" x14ac:dyDescent="0.2">
      <c r="A266" s="18"/>
      <c r="B266" s="16"/>
      <c r="C266" s="16"/>
      <c r="D266" s="16"/>
      <c r="E266" s="19"/>
      <c r="F266" s="16"/>
      <c r="G266" s="16"/>
      <c r="H266" s="16"/>
      <c r="I266" s="16"/>
      <c r="J266" s="16"/>
      <c r="K266" s="16"/>
      <c r="L266" s="16"/>
      <c r="M266" s="16"/>
      <c r="N266" s="16"/>
      <c r="O266" s="19"/>
      <c r="P266" s="1"/>
    </row>
    <row r="267" spans="1:16" hidden="1" x14ac:dyDescent="0.2">
      <c r="A267" s="21"/>
      <c r="B267" s="16"/>
      <c r="C267" s="16"/>
      <c r="D267" s="16"/>
      <c r="E267" s="19"/>
      <c r="F267" s="16"/>
      <c r="G267" s="16"/>
      <c r="H267" s="16"/>
      <c r="I267" s="16"/>
      <c r="J267" s="16"/>
      <c r="K267" s="16"/>
      <c r="L267" s="16"/>
      <c r="M267" s="16"/>
      <c r="N267" s="16"/>
      <c r="O267" s="19"/>
      <c r="P267" s="1"/>
    </row>
    <row r="268" spans="1:16" hidden="1" x14ac:dyDescent="0.2">
      <c r="A268" s="21"/>
      <c r="B268" s="16"/>
      <c r="C268" s="16"/>
      <c r="D268" s="16"/>
      <c r="E268" s="19"/>
      <c r="F268" s="16"/>
      <c r="G268" s="16"/>
      <c r="H268" s="16"/>
      <c r="I268" s="16"/>
      <c r="J268" s="16"/>
      <c r="K268" s="16"/>
      <c r="L268" s="16"/>
      <c r="M268" s="16"/>
      <c r="N268" s="16"/>
      <c r="O268" s="19"/>
      <c r="P268" s="1"/>
    </row>
    <row r="269" spans="1:16" hidden="1" x14ac:dyDescent="0.2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9"/>
      <c r="P269" s="1"/>
    </row>
    <row r="270" spans="1:16" hidden="1" x14ac:dyDescent="0.2">
      <c r="A270" s="21"/>
      <c r="B270" s="21"/>
      <c r="C270" s="21"/>
      <c r="D270" s="21"/>
      <c r="E270" s="58"/>
      <c r="F270" s="16"/>
      <c r="G270" s="16"/>
      <c r="H270" s="16"/>
      <c r="I270" s="16"/>
      <c r="J270" s="16"/>
      <c r="K270" s="16"/>
      <c r="L270" s="16"/>
      <c r="M270" s="16"/>
      <c r="N270" s="16"/>
      <c r="O270" s="19"/>
      <c r="P270" s="1"/>
    </row>
    <row r="271" spans="1:16" hidden="1" x14ac:dyDescent="0.2">
      <c r="A271" s="21"/>
      <c r="B271" s="16"/>
      <c r="C271" s="16"/>
      <c r="D271" s="16"/>
      <c r="E271" s="19"/>
      <c r="F271" s="16"/>
      <c r="G271" s="16"/>
      <c r="H271" s="16"/>
      <c r="I271" s="16"/>
      <c r="J271" s="16"/>
      <c r="K271" s="16"/>
      <c r="L271" s="16"/>
      <c r="M271" s="16"/>
      <c r="N271" s="16"/>
      <c r="O271" s="19"/>
      <c r="P271" s="1"/>
    </row>
    <row r="272" spans="1:16" ht="9" hidden="1" customHeight="1" x14ac:dyDescent="0.2">
      <c r="A272" s="21"/>
      <c r="B272" s="16"/>
      <c r="C272" s="16"/>
      <c r="D272" s="16"/>
      <c r="E272" s="19"/>
      <c r="F272" s="16"/>
      <c r="G272" s="16"/>
      <c r="H272" s="16"/>
      <c r="I272" s="16"/>
      <c r="J272" s="16"/>
      <c r="K272" s="16"/>
      <c r="L272" s="16"/>
      <c r="M272" s="16"/>
      <c r="N272" s="16"/>
      <c r="O272" s="19"/>
      <c r="P272" s="1"/>
    </row>
    <row r="273" spans="1:16" ht="25.5" x14ac:dyDescent="0.2">
      <c r="A273" s="28" t="s">
        <v>33</v>
      </c>
      <c r="B273" s="16"/>
      <c r="C273" s="16"/>
      <c r="D273" s="55">
        <v>0.30199999999999999</v>
      </c>
      <c r="E273" s="17"/>
      <c r="F273" s="16"/>
      <c r="G273" s="16"/>
      <c r="H273" s="17"/>
      <c r="I273" s="16"/>
      <c r="J273" s="16"/>
      <c r="K273" s="16"/>
      <c r="L273" s="16"/>
      <c r="M273" s="16"/>
      <c r="N273" s="16"/>
      <c r="O273" s="60">
        <v>5276.4</v>
      </c>
      <c r="P273" s="1"/>
    </row>
    <row r="274" spans="1:16" x14ac:dyDescent="0.2">
      <c r="A274" s="18" t="s">
        <v>158</v>
      </c>
      <c r="B274" s="16">
        <v>18</v>
      </c>
      <c r="C274" s="16"/>
      <c r="D274" s="16">
        <v>1.052</v>
      </c>
      <c r="E274" s="19">
        <f>B274*D274</f>
        <v>18.936</v>
      </c>
      <c r="F274" s="16"/>
      <c r="G274" s="16"/>
      <c r="H274" s="19">
        <f>F274*G274</f>
        <v>0</v>
      </c>
      <c r="I274" s="16"/>
      <c r="J274" s="16"/>
      <c r="K274" s="16">
        <f>I274*J274</f>
        <v>0</v>
      </c>
      <c r="L274" s="16"/>
      <c r="M274" s="16"/>
      <c r="N274" s="16">
        <f>B274+F274+I274</f>
        <v>18</v>
      </c>
      <c r="O274" s="20">
        <f>E274+K274</f>
        <v>18.936</v>
      </c>
      <c r="P274" s="1"/>
    </row>
    <row r="275" spans="1:16" ht="25.5" x14ac:dyDescent="0.2">
      <c r="A275" s="18" t="s">
        <v>159</v>
      </c>
      <c r="B275" s="16">
        <v>1</v>
      </c>
      <c r="C275" s="16"/>
      <c r="D275" s="16">
        <v>1.41</v>
      </c>
      <c r="E275" s="19">
        <f>B275*D275</f>
        <v>1.41</v>
      </c>
      <c r="F275" s="16">
        <v>3</v>
      </c>
      <c r="G275" s="16">
        <v>3.56</v>
      </c>
      <c r="H275" s="19">
        <v>10.7</v>
      </c>
      <c r="I275" s="16">
        <v>2</v>
      </c>
      <c r="J275" s="16">
        <v>8.58</v>
      </c>
      <c r="K275" s="19">
        <v>17.100000000000001</v>
      </c>
      <c r="L275" s="16"/>
      <c r="M275" s="16"/>
      <c r="N275" s="16">
        <f>B275+F275</f>
        <v>4</v>
      </c>
      <c r="O275" s="19">
        <f>E275+H275+K275</f>
        <v>29.21</v>
      </c>
      <c r="P275" s="1"/>
    </row>
    <row r="276" spans="1:16" ht="18" customHeight="1" x14ac:dyDescent="0.2">
      <c r="A276" s="18" t="s">
        <v>160</v>
      </c>
      <c r="B276" s="16">
        <v>8.93</v>
      </c>
      <c r="C276" s="16"/>
      <c r="D276" s="16">
        <v>5.3730000000000002</v>
      </c>
      <c r="E276" s="19">
        <f>B276*D276</f>
        <v>47.980890000000002</v>
      </c>
      <c r="F276" s="16">
        <v>7.9</v>
      </c>
      <c r="G276" s="16">
        <v>0.155</v>
      </c>
      <c r="H276" s="19">
        <v>2.6</v>
      </c>
      <c r="I276" s="16">
        <v>16.670000000000002</v>
      </c>
      <c r="J276" s="16">
        <v>6.3E-2</v>
      </c>
      <c r="K276" s="51">
        <v>1.1200000000000001</v>
      </c>
      <c r="L276" s="16"/>
      <c r="M276" s="16"/>
      <c r="N276" s="16">
        <f>B276+F276+I276</f>
        <v>33.5</v>
      </c>
      <c r="O276" s="19">
        <f>E276+H276+K276</f>
        <v>51.700890000000001</v>
      </c>
      <c r="P276" s="1"/>
    </row>
    <row r="277" spans="1:16" ht="18" customHeight="1" x14ac:dyDescent="0.2">
      <c r="A277" s="21" t="s">
        <v>38</v>
      </c>
      <c r="B277" s="16"/>
      <c r="C277" s="16"/>
      <c r="D277" s="16"/>
      <c r="E277" s="19"/>
      <c r="F277" s="16">
        <v>6</v>
      </c>
      <c r="G277" s="16"/>
      <c r="H277" s="19"/>
      <c r="I277" s="16"/>
      <c r="J277" s="16"/>
      <c r="K277" s="16"/>
      <c r="L277" s="16"/>
      <c r="M277" s="16"/>
      <c r="N277" s="16"/>
      <c r="O277" s="19">
        <v>6</v>
      </c>
      <c r="P277" s="1"/>
    </row>
    <row r="278" spans="1:16" ht="18" customHeight="1" x14ac:dyDescent="0.2">
      <c r="A278" s="31" t="s">
        <v>40</v>
      </c>
      <c r="B278" s="16"/>
      <c r="C278" s="16">
        <v>40</v>
      </c>
      <c r="D278" s="16">
        <v>1392.5</v>
      </c>
      <c r="E278" s="19">
        <v>55.7</v>
      </c>
      <c r="F278" s="16"/>
      <c r="G278" s="16"/>
      <c r="H278" s="19"/>
      <c r="I278" s="16"/>
      <c r="J278" s="16"/>
      <c r="K278" s="16"/>
      <c r="L278" s="16"/>
      <c r="M278" s="16"/>
      <c r="N278" s="16"/>
      <c r="O278" s="19">
        <v>55.7</v>
      </c>
      <c r="P278" s="1"/>
    </row>
    <row r="279" spans="1:16" x14ac:dyDescent="0.2">
      <c r="A279" s="21" t="s">
        <v>39</v>
      </c>
      <c r="B279" s="16"/>
      <c r="C279" s="16"/>
      <c r="D279" s="16" t="s">
        <v>116</v>
      </c>
      <c r="E279" s="16">
        <v>18.3</v>
      </c>
      <c r="F279" s="16"/>
      <c r="G279" s="16" t="s">
        <v>161</v>
      </c>
      <c r="H279" s="16">
        <v>28.8</v>
      </c>
      <c r="I279" s="16"/>
      <c r="J279" s="16"/>
      <c r="K279" s="16"/>
      <c r="L279" s="16"/>
      <c r="M279" s="16"/>
      <c r="N279" s="16"/>
      <c r="O279" s="16">
        <f>E279+H279</f>
        <v>47.1</v>
      </c>
      <c r="P279" s="1"/>
    </row>
    <row r="280" spans="1:16" x14ac:dyDescent="0.2">
      <c r="A280" s="21" t="s">
        <v>41</v>
      </c>
      <c r="B280" s="16" t="s">
        <v>42</v>
      </c>
      <c r="C280" s="16"/>
      <c r="D280" s="16"/>
      <c r="E280" s="16">
        <v>369.3</v>
      </c>
      <c r="F280" s="16" t="s">
        <v>43</v>
      </c>
      <c r="G280" s="16"/>
      <c r="H280" s="16">
        <v>160.19999999999999</v>
      </c>
      <c r="I280" s="16" t="s">
        <v>44</v>
      </c>
      <c r="J280" s="16"/>
      <c r="K280" s="16">
        <v>6.2</v>
      </c>
      <c r="L280" s="16"/>
      <c r="M280" s="16"/>
      <c r="N280" s="16"/>
      <c r="O280" s="23">
        <f>E280+H280+K280</f>
        <v>535.70000000000005</v>
      </c>
      <c r="P280" s="1"/>
    </row>
    <row r="281" spans="1:16" x14ac:dyDescent="0.2">
      <c r="A281" s="21" t="s">
        <v>118</v>
      </c>
      <c r="B281" s="16"/>
      <c r="C281" s="16"/>
      <c r="D281" s="16">
        <v>26</v>
      </c>
      <c r="E281" s="16">
        <v>145</v>
      </c>
      <c r="F281" s="16">
        <v>62</v>
      </c>
      <c r="G281" s="16">
        <v>233.7</v>
      </c>
      <c r="H281" s="16"/>
      <c r="I281" s="16">
        <v>2</v>
      </c>
      <c r="J281" s="16">
        <v>145</v>
      </c>
      <c r="K281" s="16">
        <v>124</v>
      </c>
      <c r="L281" s="16">
        <v>35.9</v>
      </c>
      <c r="M281" s="16"/>
      <c r="N281" s="16"/>
      <c r="O281" s="23">
        <f>G281+L281</f>
        <v>269.59999999999997</v>
      </c>
      <c r="P281" s="1"/>
    </row>
    <row r="282" spans="1:16" x14ac:dyDescent="0.2">
      <c r="A282" s="31" t="s">
        <v>125</v>
      </c>
      <c r="B282" s="16"/>
      <c r="C282" s="16"/>
      <c r="D282" s="16" t="s">
        <v>52</v>
      </c>
      <c r="E282" s="16">
        <v>1080</v>
      </c>
      <c r="F282" s="16" t="s">
        <v>124</v>
      </c>
      <c r="G282" s="16"/>
      <c r="H282" s="16">
        <v>326.16000000000003</v>
      </c>
      <c r="I282" s="16"/>
      <c r="J282" s="16"/>
      <c r="K282" s="16"/>
      <c r="L282" s="16"/>
      <c r="M282" s="16"/>
      <c r="N282" s="16"/>
      <c r="O282" s="23">
        <f>E282+H282</f>
        <v>1406.16</v>
      </c>
      <c r="P282" s="1"/>
    </row>
    <row r="283" spans="1:16" x14ac:dyDescent="0.2">
      <c r="A283" s="31" t="s">
        <v>123</v>
      </c>
      <c r="B283" s="16"/>
      <c r="C283" s="16"/>
      <c r="D283" s="16" t="s">
        <v>52</v>
      </c>
      <c r="E283" s="16">
        <v>146.30000000000001</v>
      </c>
      <c r="F283" s="16" t="s">
        <v>124</v>
      </c>
      <c r="G283" s="16"/>
      <c r="H283" s="16">
        <v>44.2</v>
      </c>
      <c r="I283" s="15"/>
      <c r="J283" s="15"/>
      <c r="K283" s="15"/>
      <c r="L283" s="15"/>
      <c r="M283" s="15"/>
      <c r="N283" s="16"/>
      <c r="O283" s="16">
        <f>E283+H283</f>
        <v>190.5</v>
      </c>
      <c r="P283" s="1"/>
    </row>
    <row r="284" spans="1:16" x14ac:dyDescent="0.2">
      <c r="A284" s="18" t="s">
        <v>45</v>
      </c>
      <c r="B284" s="16" t="s">
        <v>162</v>
      </c>
      <c r="C284" s="16"/>
      <c r="D284" s="16">
        <v>115.3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>
        <v>115.3</v>
      </c>
      <c r="P284" s="1"/>
    </row>
    <row r="285" spans="1:16" x14ac:dyDescent="0.2">
      <c r="A285" s="21" t="s">
        <v>47</v>
      </c>
      <c r="B285" s="16"/>
      <c r="C285" s="16"/>
      <c r="D285" s="16">
        <v>1</v>
      </c>
      <c r="E285" s="16">
        <v>274.5</v>
      </c>
      <c r="F285" s="16">
        <v>274.5</v>
      </c>
      <c r="G285" s="16" t="s">
        <v>124</v>
      </c>
      <c r="H285" s="16"/>
      <c r="I285" s="16">
        <v>82.9</v>
      </c>
      <c r="J285" s="16" t="s">
        <v>163</v>
      </c>
      <c r="K285" s="16">
        <v>14.8</v>
      </c>
      <c r="L285" s="16"/>
      <c r="M285" s="16"/>
      <c r="N285" s="16"/>
      <c r="O285" s="16">
        <f>F285+I285+K285</f>
        <v>372.2</v>
      </c>
      <c r="P285" s="1"/>
    </row>
    <row r="286" spans="1:16" x14ac:dyDescent="0.2">
      <c r="A286" s="21" t="s">
        <v>48</v>
      </c>
      <c r="B286" s="16"/>
      <c r="C286" s="16"/>
      <c r="D286" s="16" t="s">
        <v>49</v>
      </c>
      <c r="E286" s="16" t="s">
        <v>164</v>
      </c>
      <c r="F286" s="16">
        <v>293.8</v>
      </c>
      <c r="G286" s="16"/>
      <c r="H286" s="16"/>
      <c r="I286" s="16"/>
      <c r="J286" s="15"/>
      <c r="K286" s="15"/>
      <c r="L286" s="15"/>
      <c r="M286" s="15"/>
      <c r="N286" s="15"/>
      <c r="O286" s="21">
        <v>293.8</v>
      </c>
      <c r="P286" s="1"/>
    </row>
    <row r="287" spans="1:16" x14ac:dyDescent="0.2">
      <c r="A287" s="16" t="s">
        <v>165</v>
      </c>
      <c r="B287" s="16"/>
      <c r="C287" s="16"/>
      <c r="D287" s="16"/>
      <c r="E287" s="16"/>
      <c r="F287" s="16"/>
      <c r="G287" s="16"/>
      <c r="H287" s="16"/>
      <c r="I287" s="16">
        <v>1.1000000000000001</v>
      </c>
      <c r="J287" s="15"/>
      <c r="K287" s="15"/>
      <c r="L287" s="15"/>
      <c r="M287" s="15"/>
      <c r="N287" s="15"/>
      <c r="O287" s="21">
        <v>1.1000000000000001</v>
      </c>
      <c r="P287" s="1"/>
    </row>
    <row r="288" spans="1:16" x14ac:dyDescent="0.2">
      <c r="A288" s="31" t="s">
        <v>126</v>
      </c>
      <c r="B288" s="16" t="s">
        <v>166</v>
      </c>
      <c r="C288" s="16">
        <v>35</v>
      </c>
      <c r="D288" s="16"/>
      <c r="E288" s="16">
        <v>71</v>
      </c>
      <c r="F288" s="16"/>
      <c r="G288" s="16"/>
      <c r="H288" s="16"/>
      <c r="I288" s="16"/>
      <c r="J288" s="15"/>
      <c r="K288" s="15"/>
      <c r="L288" s="15"/>
      <c r="M288" s="15"/>
      <c r="N288" s="15"/>
      <c r="O288" s="49">
        <v>71</v>
      </c>
      <c r="P288" s="1"/>
    </row>
    <row r="289" spans="1:16" x14ac:dyDescent="0.2">
      <c r="A289" s="15" t="s">
        <v>56</v>
      </c>
      <c r="B289" s="16"/>
      <c r="C289" s="16"/>
      <c r="D289" s="16"/>
      <c r="E289" s="16"/>
      <c r="F289" s="16"/>
      <c r="G289" s="16"/>
      <c r="H289" s="16"/>
      <c r="I289" s="16"/>
      <c r="J289" s="15"/>
      <c r="K289" s="15"/>
      <c r="L289" s="15"/>
      <c r="M289" s="15"/>
      <c r="N289" s="15"/>
      <c r="O289" s="15">
        <f>O290+O292+O293+O295+O291+O294</f>
        <v>9694.5</v>
      </c>
      <c r="P289" s="1"/>
    </row>
    <row r="290" spans="1:16" x14ac:dyDescent="0.2">
      <c r="A290" s="16" t="s">
        <v>57</v>
      </c>
      <c r="B290" s="16" t="s">
        <v>167</v>
      </c>
      <c r="C290" s="16"/>
      <c r="D290" s="16">
        <v>13289.24</v>
      </c>
      <c r="E290" s="16">
        <v>6502.7</v>
      </c>
      <c r="F290" s="16"/>
      <c r="G290" s="16"/>
      <c r="H290" s="16"/>
      <c r="I290" s="16"/>
      <c r="J290" s="15"/>
      <c r="K290" s="15"/>
      <c r="L290" s="15"/>
      <c r="M290" s="15"/>
      <c r="N290" s="15"/>
      <c r="O290" s="21">
        <f t="shared" ref="O290:O295" si="18">E290</f>
        <v>6502.7</v>
      </c>
      <c r="P290" s="1"/>
    </row>
    <row r="291" spans="1:16" x14ac:dyDescent="0.2">
      <c r="A291" s="16" t="s">
        <v>57</v>
      </c>
      <c r="B291" s="16" t="s">
        <v>168</v>
      </c>
      <c r="C291" s="16"/>
      <c r="D291" s="16">
        <v>5054.49</v>
      </c>
      <c r="E291" s="16">
        <v>2009.8</v>
      </c>
      <c r="F291" s="16"/>
      <c r="G291" s="16"/>
      <c r="H291" s="16"/>
      <c r="I291" s="16"/>
      <c r="J291" s="15"/>
      <c r="K291" s="15"/>
      <c r="L291" s="15"/>
      <c r="M291" s="15"/>
      <c r="N291" s="15"/>
      <c r="O291" s="21">
        <f t="shared" si="18"/>
        <v>2009.8</v>
      </c>
      <c r="P291" s="1"/>
    </row>
    <row r="292" spans="1:16" x14ac:dyDescent="0.2">
      <c r="A292" s="16" t="s">
        <v>59</v>
      </c>
      <c r="B292" s="16" t="s">
        <v>169</v>
      </c>
      <c r="C292" s="16"/>
      <c r="D292" s="16">
        <v>7</v>
      </c>
      <c r="E292" s="16">
        <v>885.5</v>
      </c>
      <c r="F292" s="16"/>
      <c r="G292" s="16"/>
      <c r="H292" s="16"/>
      <c r="I292" s="16"/>
      <c r="J292" s="15"/>
      <c r="K292" s="15"/>
      <c r="L292" s="15"/>
      <c r="M292" s="15"/>
      <c r="N292" s="15"/>
      <c r="O292" s="21">
        <f t="shared" si="18"/>
        <v>885.5</v>
      </c>
      <c r="P292" s="1"/>
    </row>
    <row r="293" spans="1:16" x14ac:dyDescent="0.2">
      <c r="A293" s="16" t="s">
        <v>61</v>
      </c>
      <c r="B293" s="16" t="s">
        <v>170</v>
      </c>
      <c r="C293" s="16"/>
      <c r="D293" s="16">
        <v>139.68</v>
      </c>
      <c r="E293" s="16">
        <v>200.4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>
        <f t="shared" si="18"/>
        <v>200.4</v>
      </c>
      <c r="P293" s="1"/>
    </row>
    <row r="294" spans="1:16" x14ac:dyDescent="0.2">
      <c r="A294" s="16" t="s">
        <v>63</v>
      </c>
      <c r="B294" s="16" t="s">
        <v>171</v>
      </c>
      <c r="C294" s="16"/>
      <c r="D294" s="16">
        <v>53.71</v>
      </c>
      <c r="E294" s="16">
        <v>19.100000000000001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>
        <f t="shared" si="18"/>
        <v>19.100000000000001</v>
      </c>
      <c r="P294" s="1"/>
    </row>
    <row r="295" spans="1:16" x14ac:dyDescent="0.2">
      <c r="A295" s="16" t="s">
        <v>64</v>
      </c>
      <c r="B295" s="16"/>
      <c r="C295" s="16"/>
      <c r="D295" s="16"/>
      <c r="E295" s="16">
        <v>77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>
        <f t="shared" si="18"/>
        <v>77</v>
      </c>
      <c r="P295" s="1"/>
    </row>
    <row r="296" spans="1:16" x14ac:dyDescent="0.2">
      <c r="A296" s="21" t="s">
        <v>65</v>
      </c>
      <c r="B296" s="16"/>
      <c r="C296" s="16"/>
      <c r="D296" s="16"/>
      <c r="E296" s="16"/>
      <c r="F296" s="16"/>
      <c r="G296" s="16"/>
      <c r="H296" s="16">
        <v>180.9</v>
      </c>
      <c r="I296" s="16"/>
      <c r="J296" s="16"/>
      <c r="K296" s="16"/>
      <c r="L296" s="16"/>
      <c r="M296" s="16"/>
      <c r="N296" s="16"/>
      <c r="O296" s="16">
        <f>H296</f>
        <v>180.9</v>
      </c>
      <c r="P296" s="1"/>
    </row>
    <row r="297" spans="1:16" x14ac:dyDescent="0.2">
      <c r="A297" s="31" t="s">
        <v>172</v>
      </c>
      <c r="B297" s="16"/>
      <c r="C297" s="16"/>
      <c r="D297" s="16"/>
      <c r="E297" s="16"/>
      <c r="F297" s="16"/>
      <c r="G297" s="16"/>
      <c r="H297" s="16">
        <v>11.6</v>
      </c>
      <c r="I297" s="16"/>
      <c r="J297" s="16"/>
      <c r="K297" s="16"/>
      <c r="L297" s="16"/>
      <c r="M297" s="16"/>
      <c r="N297" s="16"/>
      <c r="O297" s="16">
        <v>11.6</v>
      </c>
      <c r="P297" s="1"/>
    </row>
    <row r="298" spans="1:16" x14ac:dyDescent="0.2">
      <c r="A298" s="21" t="s">
        <v>69</v>
      </c>
      <c r="B298" s="16"/>
      <c r="C298" s="16" t="s">
        <v>70</v>
      </c>
      <c r="D298" s="16">
        <v>77</v>
      </c>
      <c r="E298" s="16" t="s">
        <v>71</v>
      </c>
      <c r="F298" s="16">
        <v>118.3</v>
      </c>
      <c r="G298" s="16"/>
      <c r="H298" s="16"/>
      <c r="I298" s="16"/>
      <c r="J298" s="16"/>
      <c r="K298" s="16"/>
      <c r="L298" s="16"/>
      <c r="M298" s="16"/>
      <c r="N298" s="16"/>
      <c r="O298" s="23">
        <f>D298+F298</f>
        <v>195.3</v>
      </c>
      <c r="P298" s="1"/>
    </row>
    <row r="299" spans="1:16" x14ac:dyDescent="0.2">
      <c r="A299" s="31" t="s">
        <v>173</v>
      </c>
      <c r="B299" s="16"/>
      <c r="C299" s="16"/>
      <c r="D299" s="16"/>
      <c r="E299" s="16"/>
      <c r="F299" s="16"/>
      <c r="G299" s="16">
        <v>70</v>
      </c>
      <c r="H299" s="16"/>
      <c r="I299" s="16"/>
      <c r="J299" s="16"/>
      <c r="K299" s="16"/>
      <c r="L299" s="16"/>
      <c r="M299" s="16"/>
      <c r="N299" s="16"/>
      <c r="O299" s="16">
        <v>70</v>
      </c>
      <c r="P299" s="1"/>
    </row>
    <row r="300" spans="1:16" x14ac:dyDescent="0.2">
      <c r="A300" s="31" t="s">
        <v>174</v>
      </c>
      <c r="B300" s="16"/>
      <c r="C300" s="16"/>
      <c r="D300" s="16"/>
      <c r="E300" s="16"/>
      <c r="F300" s="16"/>
      <c r="G300" s="16">
        <v>15</v>
      </c>
      <c r="H300" s="16"/>
      <c r="I300" s="16"/>
      <c r="J300" s="16"/>
      <c r="K300" s="16"/>
      <c r="L300" s="16"/>
      <c r="M300" s="16"/>
      <c r="N300" s="16"/>
      <c r="O300" s="16">
        <v>15</v>
      </c>
      <c r="P300" s="1"/>
    </row>
    <row r="301" spans="1:16" x14ac:dyDescent="0.2">
      <c r="A301" s="31" t="s">
        <v>175</v>
      </c>
      <c r="B301" s="16"/>
      <c r="C301" s="16"/>
      <c r="D301" s="16"/>
      <c r="E301" s="16"/>
      <c r="F301" s="16" t="s">
        <v>129</v>
      </c>
      <c r="G301" s="16">
        <v>80</v>
      </c>
      <c r="H301" s="16" t="s">
        <v>11</v>
      </c>
      <c r="I301" s="16">
        <v>88.36</v>
      </c>
      <c r="J301" s="16" t="s">
        <v>130</v>
      </c>
      <c r="K301" s="16">
        <v>981.2</v>
      </c>
      <c r="L301" s="16"/>
      <c r="M301" s="16"/>
      <c r="N301" s="16"/>
      <c r="O301" s="16">
        <v>981.2</v>
      </c>
      <c r="P301" s="1"/>
    </row>
    <row r="302" spans="1:16" x14ac:dyDescent="0.2">
      <c r="A302" s="31" t="s">
        <v>68</v>
      </c>
      <c r="B302" s="16"/>
      <c r="C302" s="16"/>
      <c r="D302" s="16">
        <v>206.2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>
        <v>206.2</v>
      </c>
      <c r="P302" s="1"/>
    </row>
    <row r="303" spans="1:16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7">
        <f>O218+O273+O274+O275+O276+O277+O278+O279+O280+O281+O282+O283+O284+O285+O286+O287+O288+O289+O296+O297+O298+O299+O300+O301+O302</f>
        <v>37566.733479999995</v>
      </c>
      <c r="P303" s="1"/>
    </row>
    <row r="304" spans="1:16" x14ac:dyDescent="0.2">
      <c r="P304" s="1"/>
    </row>
    <row r="305" spans="1:16" x14ac:dyDescent="0.2">
      <c r="P305" s="1"/>
    </row>
    <row r="306" spans="1:16" x14ac:dyDescent="0.2">
      <c r="A306" s="67" t="s">
        <v>2</v>
      </c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1"/>
    </row>
    <row r="307" spans="1:16" x14ac:dyDescent="0.2">
      <c r="A307" s="67" t="s">
        <v>3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1"/>
    </row>
    <row r="308" spans="1:16" x14ac:dyDescent="0.2">
      <c r="A308" s="68" t="s">
        <v>176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1"/>
    </row>
    <row r="309" spans="1:16" ht="69" customHeight="1" x14ac:dyDescent="0.2">
      <c r="A309" s="50"/>
      <c r="B309" s="16"/>
      <c r="C309" s="16"/>
      <c r="D309" s="16"/>
      <c r="E309" s="16"/>
      <c r="F309" s="50" t="s">
        <v>177</v>
      </c>
      <c r="G309" s="16" t="s">
        <v>11</v>
      </c>
      <c r="H309" s="16" t="s">
        <v>15</v>
      </c>
      <c r="I309" s="16" t="s">
        <v>178</v>
      </c>
      <c r="J309" s="16" t="s">
        <v>11</v>
      </c>
      <c r="K309" s="16" t="s">
        <v>15</v>
      </c>
      <c r="L309" s="16" t="s">
        <v>179</v>
      </c>
      <c r="M309" s="50" t="s">
        <v>180</v>
      </c>
      <c r="N309" s="50" t="s">
        <v>181</v>
      </c>
      <c r="O309" s="50" t="s">
        <v>182</v>
      </c>
      <c r="P309" s="1"/>
    </row>
    <row r="310" spans="1:16" ht="26.25" customHeight="1" x14ac:dyDescent="0.2">
      <c r="A310" s="16" t="s">
        <v>183</v>
      </c>
      <c r="B310" s="71" t="s">
        <v>184</v>
      </c>
      <c r="C310" s="72"/>
      <c r="D310" s="16"/>
      <c r="E310" s="16"/>
      <c r="F310" s="16">
        <v>1588</v>
      </c>
      <c r="G310" s="16">
        <v>0.61699999999999999</v>
      </c>
      <c r="H310" s="19">
        <f>F310*G310</f>
        <v>979.79599999999994</v>
      </c>
      <c r="I310" s="16">
        <v>1588</v>
      </c>
      <c r="J310" s="16">
        <v>0.495</v>
      </c>
      <c r="K310" s="19">
        <f>I310*J310</f>
        <v>786.06</v>
      </c>
      <c r="L310" s="19">
        <v>-506.9</v>
      </c>
      <c r="M310" s="19"/>
      <c r="N310" s="16"/>
      <c r="O310" s="17">
        <f>H310+K310+L310</f>
        <v>1258.9559999999997</v>
      </c>
      <c r="P310" s="1"/>
    </row>
    <row r="311" spans="1:16" ht="35.25" customHeight="1" x14ac:dyDescent="0.2">
      <c r="A311" s="16"/>
      <c r="B311" s="71" t="s">
        <v>185</v>
      </c>
      <c r="C311" s="72"/>
      <c r="D311" s="16"/>
      <c r="E311" s="16"/>
      <c r="F311" s="16"/>
      <c r="G311" s="16"/>
      <c r="H311" s="16">
        <v>874.1</v>
      </c>
      <c r="I311" s="50" t="s">
        <v>186</v>
      </c>
      <c r="J311" s="16"/>
      <c r="K311" s="16">
        <v>124.1</v>
      </c>
      <c r="L311" s="16"/>
      <c r="M311" s="16">
        <v>10.7</v>
      </c>
      <c r="N311" s="16">
        <v>142.9</v>
      </c>
      <c r="O311" s="15">
        <f>H311+K311+M311+N311</f>
        <v>1151.8000000000002</v>
      </c>
      <c r="P311" s="1"/>
    </row>
    <row r="312" spans="1:16" x14ac:dyDescent="0.2">
      <c r="A312" s="16" t="s">
        <v>187</v>
      </c>
      <c r="B312" s="16"/>
      <c r="C312" s="16"/>
      <c r="D312" s="29">
        <v>0.30199999999999999</v>
      </c>
      <c r="E312" s="16">
        <v>838</v>
      </c>
      <c r="F312" s="16"/>
      <c r="G312" s="16"/>
      <c r="H312" s="16"/>
      <c r="I312" s="16"/>
      <c r="J312" s="16"/>
      <c r="K312" s="16"/>
      <c r="L312" s="16">
        <v>-153.1</v>
      </c>
      <c r="M312" s="16"/>
      <c r="N312" s="16">
        <v>43.2</v>
      </c>
      <c r="O312" s="15">
        <f>E312+L312+N312</f>
        <v>728.1</v>
      </c>
      <c r="P312" s="1"/>
    </row>
    <row r="313" spans="1:16" x14ac:dyDescent="0.2">
      <c r="A313" s="21" t="s">
        <v>188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"/>
    </row>
    <row r="314" spans="1:16" hidden="1" x14ac:dyDescent="0.2">
      <c r="A314" s="31" t="s">
        <v>189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5"/>
      <c r="P314" s="1"/>
    </row>
    <row r="315" spans="1:16" hidden="1" x14ac:dyDescent="0.2">
      <c r="A315" s="31" t="s">
        <v>190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5"/>
      <c r="P315" s="1"/>
    </row>
    <row r="316" spans="1:16" x14ac:dyDescent="0.2">
      <c r="A316" s="18" t="s">
        <v>191</v>
      </c>
      <c r="B316" s="16"/>
      <c r="C316" s="16"/>
      <c r="D316" s="29"/>
      <c r="E316" s="15"/>
      <c r="F316" s="16">
        <v>471.67</v>
      </c>
      <c r="G316" s="16">
        <v>3.7999999999999999E-2</v>
      </c>
      <c r="H316" s="58">
        <f>F316*G316</f>
        <v>17.923459999999999</v>
      </c>
      <c r="I316" s="16"/>
      <c r="J316" s="16"/>
      <c r="K316" s="15"/>
      <c r="L316" s="15"/>
      <c r="M316" s="15"/>
      <c r="N316" s="16"/>
      <c r="O316" s="21">
        <v>17.899999999999999</v>
      </c>
      <c r="P316" s="1"/>
    </row>
    <row r="317" spans="1:16" x14ac:dyDescent="0.2">
      <c r="A317" s="21" t="s">
        <v>192</v>
      </c>
      <c r="B317" s="16"/>
      <c r="C317" s="16"/>
      <c r="D317" s="16"/>
      <c r="E317" s="16"/>
      <c r="F317" s="16">
        <v>625.16999999999996</v>
      </c>
      <c r="G317" s="16">
        <v>3.7999999999999999E-2</v>
      </c>
      <c r="H317" s="19">
        <f>F317*G317</f>
        <v>23.756459999999997</v>
      </c>
      <c r="I317" s="16"/>
      <c r="J317" s="16"/>
      <c r="K317" s="16"/>
      <c r="L317" s="16"/>
      <c r="M317" s="16"/>
      <c r="N317" s="16"/>
      <c r="O317" s="16">
        <v>23.8</v>
      </c>
      <c r="P317" s="1"/>
    </row>
    <row r="318" spans="1:16" x14ac:dyDescent="0.2">
      <c r="A318" s="21" t="s">
        <v>39</v>
      </c>
      <c r="B318" s="16"/>
      <c r="C318" s="16"/>
      <c r="D318" s="16"/>
      <c r="E318" s="16"/>
      <c r="F318" s="16"/>
      <c r="G318" s="16"/>
      <c r="H318" s="16">
        <v>4.8</v>
      </c>
      <c r="I318" s="16"/>
      <c r="J318" s="16"/>
      <c r="K318" s="16"/>
      <c r="L318" s="16"/>
      <c r="M318" s="16"/>
      <c r="N318" s="16"/>
      <c r="O318" s="16">
        <v>4.8</v>
      </c>
      <c r="P318" s="1"/>
    </row>
    <row r="319" spans="1:16" x14ac:dyDescent="0.2">
      <c r="A319" s="31" t="s">
        <v>88</v>
      </c>
      <c r="B319" s="16"/>
      <c r="C319" s="16"/>
      <c r="D319" s="16"/>
      <c r="E319" s="16"/>
      <c r="F319" s="16"/>
      <c r="G319" s="16"/>
      <c r="H319" s="16"/>
      <c r="I319" s="16">
        <v>10</v>
      </c>
      <c r="J319" s="16">
        <v>1.89</v>
      </c>
      <c r="K319" s="16">
        <v>18.899999999999999</v>
      </c>
      <c r="L319" s="16"/>
      <c r="M319" s="16"/>
      <c r="N319" s="16"/>
      <c r="O319" s="16">
        <v>18.899999999999999</v>
      </c>
      <c r="P319" s="1"/>
    </row>
    <row r="320" spans="1:16" x14ac:dyDescent="0.2">
      <c r="A320" s="15" t="s">
        <v>56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5">
        <f>O321+O322+O323+O324+O325</f>
        <v>635.1</v>
      </c>
      <c r="P320" s="1"/>
    </row>
    <row r="321" spans="1:16" x14ac:dyDescent="0.2">
      <c r="A321" s="16" t="s">
        <v>57</v>
      </c>
      <c r="B321" s="16" t="s">
        <v>193</v>
      </c>
      <c r="C321" s="16"/>
      <c r="D321" s="16">
        <v>5054.49</v>
      </c>
      <c r="E321" s="16">
        <v>590.4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>
        <v>590.4</v>
      </c>
      <c r="P321" s="1"/>
    </row>
    <row r="322" spans="1:16" x14ac:dyDescent="0.2">
      <c r="A322" s="16" t="s">
        <v>59</v>
      </c>
      <c r="B322" s="16" t="s">
        <v>194</v>
      </c>
      <c r="C322" s="15"/>
      <c r="D322" s="16">
        <v>7</v>
      </c>
      <c r="E322" s="21">
        <v>20</v>
      </c>
      <c r="F322" s="21"/>
      <c r="G322" s="21"/>
      <c r="H322" s="21"/>
      <c r="I322" s="21"/>
      <c r="J322" s="21"/>
      <c r="K322" s="21"/>
      <c r="L322" s="21"/>
      <c r="M322" s="21"/>
      <c r="N322" s="21"/>
      <c r="O322" s="21">
        <v>20</v>
      </c>
      <c r="P322" s="1"/>
    </row>
    <row r="323" spans="1:16" x14ac:dyDescent="0.2">
      <c r="A323" s="16" t="s">
        <v>61</v>
      </c>
      <c r="B323" s="16" t="s">
        <v>195</v>
      </c>
      <c r="C323" s="16"/>
      <c r="D323" s="16">
        <v>139.68</v>
      </c>
      <c r="E323" s="16">
        <v>14.4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>
        <v>14.4</v>
      </c>
      <c r="P323" s="1"/>
    </row>
    <row r="324" spans="1:16" x14ac:dyDescent="0.2">
      <c r="A324" s="16" t="s">
        <v>63</v>
      </c>
      <c r="B324" s="16" t="s">
        <v>195</v>
      </c>
      <c r="C324" s="16"/>
      <c r="D324" s="16">
        <v>53.71</v>
      </c>
      <c r="E324" s="16">
        <v>5.6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>
        <v>5.6</v>
      </c>
      <c r="P324" s="1"/>
    </row>
    <row r="325" spans="1:16" ht="25.5" x14ac:dyDescent="0.2">
      <c r="A325" s="27" t="s">
        <v>196</v>
      </c>
      <c r="B325" s="16"/>
      <c r="C325" s="16"/>
      <c r="D325" s="16"/>
      <c r="E325" s="16">
        <v>4.7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>
        <v>4.7</v>
      </c>
      <c r="P325" s="1"/>
    </row>
    <row r="326" spans="1:16" x14ac:dyDescent="0.2">
      <c r="A326" s="21" t="s">
        <v>69</v>
      </c>
      <c r="B326" s="16"/>
      <c r="C326" s="16"/>
      <c r="D326" s="16"/>
      <c r="E326" s="16" t="s">
        <v>71</v>
      </c>
      <c r="F326" s="16">
        <v>83</v>
      </c>
      <c r="G326" s="16"/>
      <c r="H326" s="16"/>
      <c r="I326" s="16"/>
      <c r="J326" s="16"/>
      <c r="K326" s="16"/>
      <c r="L326" s="16"/>
      <c r="M326" s="16"/>
      <c r="N326" s="16"/>
      <c r="O326" s="16">
        <v>83</v>
      </c>
      <c r="P326" s="1"/>
    </row>
    <row r="327" spans="1:16" x14ac:dyDescent="0.2">
      <c r="A327" s="27" t="s">
        <v>138</v>
      </c>
      <c r="B327" s="16"/>
      <c r="C327" s="16"/>
      <c r="D327" s="16"/>
      <c r="E327" s="16"/>
      <c r="F327" s="16">
        <v>15</v>
      </c>
      <c r="G327" s="16"/>
      <c r="H327" s="16"/>
      <c r="I327" s="16"/>
      <c r="J327" s="16"/>
      <c r="K327" s="16"/>
      <c r="L327" s="16"/>
      <c r="M327" s="16"/>
      <c r="N327" s="16"/>
      <c r="O327" s="16">
        <v>15</v>
      </c>
      <c r="P327" s="1"/>
    </row>
    <row r="328" spans="1:16" x14ac:dyDescent="0.2">
      <c r="A328" s="2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"/>
    </row>
    <row r="329" spans="1:16" x14ac:dyDescent="0.2">
      <c r="A329" s="28"/>
      <c r="B329" s="28"/>
      <c r="C329" s="28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"/>
    </row>
    <row r="330" spans="1:16" x14ac:dyDescent="0.2">
      <c r="A330" s="18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1"/>
    </row>
    <row r="331" spans="1:16" x14ac:dyDescent="0.2">
      <c r="A331" s="18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21"/>
      <c r="P331" s="1"/>
    </row>
    <row r="332" spans="1:16" x14ac:dyDescent="0.2">
      <c r="A332" s="18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21"/>
      <c r="P332" s="1"/>
    </row>
    <row r="333" spans="1:16" x14ac:dyDescent="0.2">
      <c r="A333" s="18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7">
        <f>O310+O311+O312+O316+O317+O318+O319+O320+O326+O327</f>
        <v>3937.3560000000002</v>
      </c>
      <c r="P333" s="1"/>
    </row>
    <row r="334" spans="1:16" x14ac:dyDescent="0.2">
      <c r="A334" s="6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62"/>
      <c r="P334" s="1"/>
    </row>
    <row r="335" spans="1:16" x14ac:dyDescent="0.2">
      <c r="O335" s="26"/>
      <c r="P335" s="1"/>
    </row>
    <row r="336" spans="1:16" x14ac:dyDescent="0.2">
      <c r="A336" s="67" t="s">
        <v>2</v>
      </c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1"/>
    </row>
    <row r="337" spans="1:16" x14ac:dyDescent="0.2">
      <c r="A337" s="67" t="s">
        <v>3</v>
      </c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1"/>
    </row>
    <row r="338" spans="1:16" x14ac:dyDescent="0.2">
      <c r="A338" s="68" t="s">
        <v>197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1"/>
    </row>
    <row r="339" spans="1:16" ht="47.25" customHeight="1" x14ac:dyDescent="0.2">
      <c r="A339" s="50"/>
      <c r="B339" s="16" t="s">
        <v>198</v>
      </c>
      <c r="C339" s="16"/>
      <c r="D339" s="16"/>
      <c r="E339" s="16" t="s">
        <v>199</v>
      </c>
      <c r="F339" s="50" t="s">
        <v>200</v>
      </c>
      <c r="G339" s="16" t="s">
        <v>11</v>
      </c>
      <c r="H339" s="16" t="s">
        <v>15</v>
      </c>
      <c r="I339" s="50" t="s">
        <v>201</v>
      </c>
      <c r="J339" s="16" t="s">
        <v>11</v>
      </c>
      <c r="K339" s="16" t="s">
        <v>15</v>
      </c>
      <c r="L339" s="16"/>
      <c r="M339" s="50" t="s">
        <v>202</v>
      </c>
      <c r="N339" s="50" t="s">
        <v>180</v>
      </c>
      <c r="O339" s="50" t="s">
        <v>182</v>
      </c>
      <c r="P339" s="1"/>
    </row>
    <row r="340" spans="1:16" x14ac:dyDescent="0.2">
      <c r="A340" s="16" t="s">
        <v>183</v>
      </c>
      <c r="B340" s="16"/>
      <c r="C340" s="16"/>
      <c r="D340" s="16"/>
      <c r="E340" s="16"/>
      <c r="F340" s="16">
        <v>16</v>
      </c>
      <c r="G340" s="16">
        <v>331.726</v>
      </c>
      <c r="H340" s="19">
        <f>F340*G340</f>
        <v>5307.616</v>
      </c>
      <c r="I340" s="16">
        <v>3.5</v>
      </c>
      <c r="J340" s="16">
        <v>176.30199999999999</v>
      </c>
      <c r="K340" s="19">
        <f>I340*J340</f>
        <v>617.05700000000002</v>
      </c>
      <c r="L340" s="16"/>
      <c r="M340" s="16">
        <v>235.7</v>
      </c>
      <c r="N340" s="16">
        <v>74.3</v>
      </c>
      <c r="O340" s="17">
        <f>H340+K340+M340+N340</f>
        <v>6234.6729999999998</v>
      </c>
      <c r="P340" s="1"/>
    </row>
    <row r="341" spans="1:16" x14ac:dyDescent="0.2">
      <c r="A341" s="16" t="s">
        <v>187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"/>
    </row>
    <row r="342" spans="1:16" x14ac:dyDescent="0.2">
      <c r="A342" s="21" t="s">
        <v>188</v>
      </c>
      <c r="B342" s="16"/>
      <c r="C342" s="16"/>
      <c r="D342" s="29">
        <v>0.30199999999999999</v>
      </c>
      <c r="E342" s="21">
        <v>1882.9</v>
      </c>
      <c r="F342" s="16"/>
      <c r="G342" s="16"/>
      <c r="H342" s="15"/>
      <c r="I342" s="16"/>
      <c r="J342" s="16"/>
      <c r="K342" s="15"/>
      <c r="L342" s="15"/>
      <c r="M342" s="15"/>
      <c r="N342" s="16"/>
      <c r="O342" s="15">
        <v>1882.9</v>
      </c>
      <c r="P342" s="1"/>
    </row>
    <row r="343" spans="1:16" x14ac:dyDescent="0.2">
      <c r="A343" s="27" t="s">
        <v>41</v>
      </c>
      <c r="B343" s="16"/>
      <c r="C343" s="16"/>
      <c r="D343" s="16"/>
      <c r="E343" s="16"/>
      <c r="F343" s="16"/>
      <c r="G343" s="16"/>
      <c r="H343" s="16">
        <v>26.6</v>
      </c>
      <c r="I343" s="16"/>
      <c r="J343" s="16"/>
      <c r="K343" s="16"/>
      <c r="L343" s="16"/>
      <c r="M343" s="16"/>
      <c r="N343" s="16"/>
      <c r="O343" s="16">
        <v>26.6</v>
      </c>
      <c r="P343" s="1"/>
    </row>
    <row r="344" spans="1:16" x14ac:dyDescent="0.2">
      <c r="A344" s="18" t="s">
        <v>203</v>
      </c>
      <c r="B344" s="16"/>
      <c r="C344" s="16"/>
      <c r="D344" s="16"/>
      <c r="E344" s="16"/>
      <c r="F344" s="16"/>
      <c r="G344" s="16"/>
      <c r="H344" s="16">
        <v>54.6</v>
      </c>
      <c r="I344" s="16"/>
      <c r="J344" s="16"/>
      <c r="K344" s="16"/>
      <c r="L344" s="16"/>
      <c r="M344" s="16"/>
      <c r="N344" s="16"/>
      <c r="O344" s="16">
        <v>54.6</v>
      </c>
      <c r="P344" s="1"/>
    </row>
    <row r="345" spans="1:16" x14ac:dyDescent="0.2">
      <c r="A345" s="18" t="s">
        <v>204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"/>
    </row>
    <row r="346" spans="1:16" ht="25.5" x14ac:dyDescent="0.2">
      <c r="A346" s="18" t="s">
        <v>205</v>
      </c>
      <c r="B346" s="16"/>
      <c r="C346" s="16"/>
      <c r="D346" s="16"/>
      <c r="E346" s="16"/>
      <c r="F346" s="16"/>
      <c r="G346" s="16"/>
      <c r="H346" s="16">
        <v>38.4</v>
      </c>
      <c r="I346" s="16"/>
      <c r="J346" s="16"/>
      <c r="K346" s="16"/>
      <c r="L346" s="16"/>
      <c r="M346" s="16"/>
      <c r="N346" s="16"/>
      <c r="O346" s="16">
        <v>38.4</v>
      </c>
      <c r="P346" s="1"/>
    </row>
    <row r="347" spans="1:16" x14ac:dyDescent="0.2">
      <c r="A347" s="18" t="s">
        <v>206</v>
      </c>
      <c r="B347" s="16"/>
      <c r="C347" s="16"/>
      <c r="D347" s="16"/>
      <c r="E347" s="16"/>
      <c r="F347" s="16"/>
      <c r="G347" s="16"/>
      <c r="H347" s="16">
        <v>199.98699999999999</v>
      </c>
      <c r="I347" s="16"/>
      <c r="J347" s="16"/>
      <c r="K347" s="16"/>
      <c r="L347" s="16"/>
      <c r="M347" s="16"/>
      <c r="N347" s="16"/>
      <c r="O347" s="16">
        <v>199.98699999999999</v>
      </c>
      <c r="P347" s="1"/>
    </row>
    <row r="348" spans="1:16" ht="25.5" x14ac:dyDescent="0.2">
      <c r="A348" s="18" t="s">
        <v>207</v>
      </c>
      <c r="B348" s="28"/>
      <c r="C348" s="28"/>
      <c r="D348" s="15"/>
      <c r="E348" s="15"/>
      <c r="F348" s="15"/>
      <c r="G348" s="15"/>
      <c r="H348" s="31">
        <v>24</v>
      </c>
      <c r="I348" s="15"/>
      <c r="J348" s="15"/>
      <c r="K348" s="21"/>
      <c r="L348" s="21"/>
      <c r="M348" s="21"/>
      <c r="N348" s="21"/>
      <c r="O348" s="31">
        <v>24</v>
      </c>
      <c r="P348" s="1"/>
    </row>
    <row r="349" spans="1:16" ht="38.25" x14ac:dyDescent="0.2">
      <c r="A349" s="28" t="s">
        <v>208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5">
        <f>O350+O351+O352</f>
        <v>174.8</v>
      </c>
      <c r="P349" s="1"/>
    </row>
    <row r="350" spans="1:16" x14ac:dyDescent="0.2">
      <c r="A350" s="18" t="s">
        <v>209</v>
      </c>
      <c r="B350" s="16"/>
      <c r="C350" s="16"/>
      <c r="D350" s="16"/>
      <c r="E350" s="16"/>
      <c r="F350" s="16">
        <v>0.49</v>
      </c>
      <c r="G350" s="16">
        <v>268.25299999999999</v>
      </c>
      <c r="H350" s="16">
        <v>131.4</v>
      </c>
      <c r="I350" s="16"/>
      <c r="J350" s="16"/>
      <c r="K350" s="16"/>
      <c r="L350" s="16"/>
      <c r="M350" s="16"/>
      <c r="N350" s="16"/>
      <c r="O350" s="21">
        <v>131.4</v>
      </c>
      <c r="P350" s="1"/>
    </row>
    <row r="351" spans="1:16" ht="25.5" x14ac:dyDescent="0.2">
      <c r="A351" s="18" t="s">
        <v>210</v>
      </c>
      <c r="B351" s="29">
        <v>0.30199999999999999</v>
      </c>
      <c r="C351" s="29"/>
      <c r="D351" s="16"/>
      <c r="E351" s="16">
        <v>39.700000000000003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21">
        <v>39.700000000000003</v>
      </c>
      <c r="P351" s="1"/>
    </row>
    <row r="352" spans="1:16" ht="25.5" x14ac:dyDescent="0.2">
      <c r="A352" s="18" t="s">
        <v>207</v>
      </c>
      <c r="B352" s="16"/>
      <c r="C352" s="16"/>
      <c r="D352" s="16"/>
      <c r="E352" s="16"/>
      <c r="F352" s="16"/>
      <c r="G352" s="16"/>
      <c r="H352" s="16">
        <v>3.7</v>
      </c>
      <c r="I352" s="16"/>
      <c r="J352" s="16"/>
      <c r="K352" s="16"/>
      <c r="L352" s="16"/>
      <c r="M352" s="16"/>
      <c r="N352" s="16"/>
      <c r="O352" s="21">
        <v>3.7</v>
      </c>
      <c r="P352" s="1"/>
    </row>
    <row r="353" spans="1:16" x14ac:dyDescent="0.2">
      <c r="A353" s="15" t="s">
        <v>56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5">
        <f>O354+O355+O356+O357+O358</f>
        <v>621.1</v>
      </c>
      <c r="P353" s="1"/>
    </row>
    <row r="354" spans="1:16" x14ac:dyDescent="0.2">
      <c r="A354" s="16" t="s">
        <v>57</v>
      </c>
      <c r="B354" s="16" t="s">
        <v>211</v>
      </c>
      <c r="C354" s="16"/>
      <c r="D354" s="16">
        <v>5054.49</v>
      </c>
      <c r="E354" s="16">
        <v>443.9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>
        <v>443.9</v>
      </c>
      <c r="P354" s="1"/>
    </row>
    <row r="355" spans="1:16" x14ac:dyDescent="0.2">
      <c r="A355" s="16" t="s">
        <v>59</v>
      </c>
      <c r="B355" s="16" t="s">
        <v>212</v>
      </c>
      <c r="C355" s="16"/>
      <c r="D355" s="16">
        <v>7</v>
      </c>
      <c r="E355" s="16">
        <v>158.1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>
        <v>158.1</v>
      </c>
      <c r="P355" s="1"/>
    </row>
    <row r="356" spans="1:16" x14ac:dyDescent="0.2">
      <c r="A356" s="16" t="s">
        <v>61</v>
      </c>
      <c r="B356" s="16" t="s">
        <v>213</v>
      </c>
      <c r="C356" s="16"/>
      <c r="D356" s="16">
        <v>139.68</v>
      </c>
      <c r="E356" s="16">
        <v>10.199999999999999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>
        <v>10.199999999999999</v>
      </c>
      <c r="P356" s="1"/>
    </row>
    <row r="357" spans="1:16" x14ac:dyDescent="0.2">
      <c r="A357" s="16" t="s">
        <v>63</v>
      </c>
      <c r="B357" s="16" t="s">
        <v>213</v>
      </c>
      <c r="C357" s="16"/>
      <c r="D357" s="16">
        <v>53.71</v>
      </c>
      <c r="E357" s="16">
        <v>3.9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>
        <v>3.9</v>
      </c>
      <c r="P357" s="1"/>
    </row>
    <row r="358" spans="1:16" x14ac:dyDescent="0.2">
      <c r="A358" s="16" t="s">
        <v>64</v>
      </c>
      <c r="B358" s="16"/>
      <c r="C358" s="16"/>
      <c r="D358" s="16"/>
      <c r="E358" s="16">
        <v>5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>
        <v>5</v>
      </c>
      <c r="P358" s="1"/>
    </row>
    <row r="359" spans="1:16" ht="14.25" customHeight="1" x14ac:dyDescent="0.2">
      <c r="A359" s="16" t="s">
        <v>214</v>
      </c>
      <c r="B359" s="16"/>
      <c r="C359" s="16"/>
      <c r="D359" s="16"/>
      <c r="E359" s="16"/>
      <c r="F359" s="16"/>
      <c r="G359" s="16"/>
      <c r="H359" s="16">
        <v>33.299999999999997</v>
      </c>
      <c r="I359" s="16"/>
      <c r="J359" s="16"/>
      <c r="K359" s="16"/>
      <c r="L359" s="16"/>
      <c r="M359" s="16"/>
      <c r="N359" s="16"/>
      <c r="O359" s="21">
        <f>H359+K359</f>
        <v>33.299999999999997</v>
      </c>
      <c r="P359" s="1"/>
    </row>
    <row r="360" spans="1:16" x14ac:dyDescent="0.2">
      <c r="A360" s="18" t="s">
        <v>215</v>
      </c>
      <c r="B360" s="16"/>
      <c r="C360" s="16"/>
      <c r="D360" s="16"/>
      <c r="E360" s="16">
        <v>24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21">
        <v>24</v>
      </c>
      <c r="P360" s="1"/>
    </row>
    <row r="361" spans="1:16" x14ac:dyDescent="0.2">
      <c r="A361" s="18" t="s">
        <v>78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63">
        <v>9314.3870000000006</v>
      </c>
      <c r="P361" s="1"/>
    </row>
    <row r="362" spans="1:16" x14ac:dyDescent="0.2">
      <c r="A362" s="6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62"/>
      <c r="P362" s="1"/>
    </row>
    <row r="363" spans="1:16" x14ac:dyDescent="0.2">
      <c r="A363" s="6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">
      <c r="A364" s="6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">
      <c r="A365" s="67" t="s">
        <v>2</v>
      </c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1"/>
    </row>
    <row r="366" spans="1:16" x14ac:dyDescent="0.2">
      <c r="A366" s="67" t="s">
        <v>3</v>
      </c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1"/>
    </row>
    <row r="367" spans="1:16" x14ac:dyDescent="0.2">
      <c r="A367" s="68" t="s">
        <v>216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1"/>
    </row>
    <row r="368" spans="1:16" ht="38.25" x14ac:dyDescent="0.2">
      <c r="A368" s="50"/>
      <c r="B368" s="16" t="s">
        <v>198</v>
      </c>
      <c r="C368" s="16"/>
      <c r="D368" s="16"/>
      <c r="E368" s="16"/>
      <c r="F368" s="16" t="s">
        <v>217</v>
      </c>
      <c r="G368" s="16" t="s">
        <v>11</v>
      </c>
      <c r="H368" s="16" t="s">
        <v>15</v>
      </c>
      <c r="I368" s="16" t="s">
        <v>178</v>
      </c>
      <c r="J368" s="16" t="s">
        <v>11</v>
      </c>
      <c r="K368" s="16" t="s">
        <v>15</v>
      </c>
      <c r="L368" s="16"/>
      <c r="M368" s="16"/>
      <c r="N368" s="16"/>
      <c r="O368" s="50" t="s">
        <v>182</v>
      </c>
      <c r="P368" s="1"/>
    </row>
    <row r="369" spans="1:16" x14ac:dyDescent="0.2">
      <c r="A369" s="15" t="s">
        <v>183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64">
        <f>O370+O371+O372+O373+O374+O375+O376</f>
        <v>4217.2618000000002</v>
      </c>
      <c r="P369" s="1"/>
    </row>
    <row r="370" spans="1:16" x14ac:dyDescent="0.2">
      <c r="A370" s="16" t="s">
        <v>218</v>
      </c>
      <c r="B370" s="16"/>
      <c r="C370" s="16"/>
      <c r="D370" s="16"/>
      <c r="E370" s="16"/>
      <c r="F370" s="16">
        <v>81</v>
      </c>
      <c r="G370" s="16">
        <v>2.2069200000000002</v>
      </c>
      <c r="H370" s="19">
        <f>F370*G370</f>
        <v>178.76052000000001</v>
      </c>
      <c r="I370" s="16">
        <v>81</v>
      </c>
      <c r="J370" s="16">
        <v>1.6377999999999999</v>
      </c>
      <c r="K370" s="19">
        <f>I370*J370</f>
        <v>132.6618</v>
      </c>
      <c r="L370" s="19"/>
      <c r="M370" s="19"/>
      <c r="N370" s="16"/>
      <c r="O370" s="65">
        <f>H370+K370</f>
        <v>311.42232000000001</v>
      </c>
      <c r="P370" s="1"/>
    </row>
    <row r="371" spans="1:16" x14ac:dyDescent="0.2">
      <c r="A371" s="16"/>
      <c r="B371" s="16"/>
      <c r="C371" s="16"/>
      <c r="D371" s="16"/>
      <c r="E371" s="16"/>
      <c r="F371" s="16">
        <v>22</v>
      </c>
      <c r="G371" s="16">
        <v>2.94245</v>
      </c>
      <c r="H371" s="19">
        <f>F371*G371</f>
        <v>64.733900000000006</v>
      </c>
      <c r="I371" s="16">
        <v>22</v>
      </c>
      <c r="J371" s="16">
        <v>2.1835800000000001</v>
      </c>
      <c r="K371" s="19">
        <f>I371*J371</f>
        <v>48.038760000000003</v>
      </c>
      <c r="L371" s="19"/>
      <c r="M371" s="19"/>
      <c r="N371" s="16"/>
      <c r="O371" s="65">
        <f>H371+K371</f>
        <v>112.77266</v>
      </c>
      <c r="P371" s="1"/>
    </row>
    <row r="372" spans="1:16" x14ac:dyDescent="0.2">
      <c r="A372" s="16"/>
      <c r="B372" s="16"/>
      <c r="C372" s="16"/>
      <c r="D372" s="16"/>
      <c r="E372" s="16"/>
      <c r="F372" s="16">
        <v>76</v>
      </c>
      <c r="G372" s="16">
        <v>4.9041600000000001</v>
      </c>
      <c r="H372" s="19">
        <f>F372*G372</f>
        <v>372.71616</v>
      </c>
      <c r="I372" s="16">
        <v>76</v>
      </c>
      <c r="J372" s="16">
        <v>3.6393300000000002</v>
      </c>
      <c r="K372" s="19">
        <f>I372*J372</f>
        <v>276.58908000000002</v>
      </c>
      <c r="L372" s="19"/>
      <c r="M372" s="19"/>
      <c r="N372" s="16"/>
      <c r="O372" s="65">
        <v>506.1</v>
      </c>
      <c r="P372" s="1"/>
    </row>
    <row r="373" spans="1:16" x14ac:dyDescent="0.2">
      <c r="A373" s="16"/>
      <c r="B373" s="16"/>
      <c r="C373" s="16"/>
      <c r="D373" s="16"/>
      <c r="E373" s="16"/>
      <c r="F373" s="16">
        <v>97</v>
      </c>
      <c r="G373" s="16">
        <v>12.750769999999999</v>
      </c>
      <c r="H373" s="19">
        <f>F373*G373</f>
        <v>1236.8246899999999</v>
      </c>
      <c r="I373" s="16">
        <v>97</v>
      </c>
      <c r="J373" s="16">
        <v>9.4622899999999994</v>
      </c>
      <c r="K373" s="19">
        <f>I373*J373</f>
        <v>917.84213</v>
      </c>
      <c r="L373" s="19"/>
      <c r="M373" s="19"/>
      <c r="N373" s="16"/>
      <c r="O373" s="65">
        <f>H373+K373</f>
        <v>2154.6668199999999</v>
      </c>
      <c r="P373" s="1"/>
    </row>
    <row r="374" spans="1:16" x14ac:dyDescent="0.2">
      <c r="A374" s="16"/>
      <c r="B374" s="16"/>
      <c r="C374" s="16"/>
      <c r="D374" s="16"/>
      <c r="E374" s="16"/>
      <c r="F374" s="16"/>
      <c r="G374" s="16"/>
      <c r="H374" s="19"/>
      <c r="I374" s="16"/>
      <c r="J374" s="16"/>
      <c r="K374" s="19"/>
      <c r="L374" s="19"/>
      <c r="M374" s="19"/>
      <c r="N374" s="16"/>
      <c r="O374" s="65"/>
      <c r="P374" s="1"/>
    </row>
    <row r="375" spans="1:16" x14ac:dyDescent="0.2">
      <c r="A375" s="16"/>
      <c r="B375" s="16"/>
      <c r="C375" s="16" t="s">
        <v>219</v>
      </c>
      <c r="D375" s="16"/>
      <c r="E375" s="16" t="s">
        <v>220</v>
      </c>
      <c r="F375" s="16"/>
      <c r="G375" s="16"/>
      <c r="H375" s="16" t="s">
        <v>221</v>
      </c>
      <c r="I375" s="16"/>
      <c r="J375" s="16"/>
      <c r="K375" s="16" t="s">
        <v>222</v>
      </c>
      <c r="L375" s="16" t="s">
        <v>223</v>
      </c>
      <c r="M375" s="16"/>
      <c r="N375" s="16"/>
      <c r="O375" s="65"/>
      <c r="P375" s="1"/>
    </row>
    <row r="376" spans="1:16" x14ac:dyDescent="0.2">
      <c r="A376" s="16" t="s">
        <v>224</v>
      </c>
      <c r="B376" s="16"/>
      <c r="C376" s="16">
        <v>276.7</v>
      </c>
      <c r="D376" s="16"/>
      <c r="E376" s="16">
        <v>99.9</v>
      </c>
      <c r="F376" s="16"/>
      <c r="G376" s="16"/>
      <c r="H376" s="16">
        <v>463.1</v>
      </c>
      <c r="I376" s="16"/>
      <c r="J376" s="16"/>
      <c r="K376" s="16">
        <v>275.60000000000002</v>
      </c>
      <c r="L376" s="16">
        <v>17</v>
      </c>
      <c r="M376" s="16"/>
      <c r="N376" s="16"/>
      <c r="O376" s="65">
        <f>C376+E376+H376+K376+L376</f>
        <v>1132.3000000000002</v>
      </c>
      <c r="P376" s="1"/>
    </row>
    <row r="377" spans="1:16" x14ac:dyDescent="0.2">
      <c r="A377" s="16" t="s">
        <v>187</v>
      </c>
      <c r="B377" s="29">
        <v>0.30199999999999999</v>
      </c>
      <c r="C377" s="16"/>
      <c r="D377" s="29"/>
      <c r="E377" s="16" t="s">
        <v>225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5">
        <v>1273.5999999999999</v>
      </c>
      <c r="P377" s="1"/>
    </row>
    <row r="378" spans="1:16" x14ac:dyDescent="0.2">
      <c r="A378" s="21" t="s">
        <v>188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"/>
    </row>
    <row r="379" spans="1:16" hidden="1" x14ac:dyDescent="0.2">
      <c r="A379" s="31" t="s">
        <v>226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>
        <v>24.6</v>
      </c>
      <c r="P379" s="1"/>
    </row>
    <row r="380" spans="1:16" hidden="1" x14ac:dyDescent="0.2">
      <c r="A380" s="31" t="s">
        <v>210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>
        <v>7.4</v>
      </c>
      <c r="P380" s="1"/>
    </row>
    <row r="381" spans="1:16" x14ac:dyDescent="0.2">
      <c r="A381" s="27" t="s">
        <v>227</v>
      </c>
      <c r="B381" s="16"/>
      <c r="C381" s="16"/>
      <c r="D381" s="29"/>
      <c r="E381" s="15"/>
      <c r="F381" s="16">
        <v>276</v>
      </c>
      <c r="G381" s="16">
        <v>257.82</v>
      </c>
      <c r="H381" s="21">
        <v>71.2</v>
      </c>
      <c r="I381" s="16" t="s">
        <v>228</v>
      </c>
      <c r="J381" s="16"/>
      <c r="K381" s="31">
        <v>23.7</v>
      </c>
      <c r="L381" s="15"/>
      <c r="M381" s="15"/>
      <c r="N381" s="16"/>
      <c r="O381" s="21">
        <f>H381+K381</f>
        <v>94.9</v>
      </c>
      <c r="P381" s="1"/>
    </row>
    <row r="382" spans="1:16" x14ac:dyDescent="0.2">
      <c r="A382" s="21" t="s">
        <v>41</v>
      </c>
      <c r="B382" s="16" t="s">
        <v>42</v>
      </c>
      <c r="C382" s="16"/>
      <c r="D382" s="16"/>
      <c r="E382" s="16">
        <v>7.8</v>
      </c>
      <c r="F382" s="16" t="s">
        <v>43</v>
      </c>
      <c r="G382" s="16"/>
      <c r="H382" s="16">
        <v>279.7</v>
      </c>
      <c r="I382" s="16"/>
      <c r="J382" s="16"/>
      <c r="K382" s="16"/>
      <c r="L382" s="16"/>
      <c r="M382" s="16"/>
      <c r="N382" s="16"/>
      <c r="O382" s="16">
        <f>E382+H382</f>
        <v>287.5</v>
      </c>
      <c r="P382" s="1"/>
    </row>
    <row r="383" spans="1:16" x14ac:dyDescent="0.2">
      <c r="A383" s="15" t="s">
        <v>56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5">
        <f>O384+O385+O386+O387+O388+O389</f>
        <v>4450.6000000000004</v>
      </c>
      <c r="P383" s="1"/>
    </row>
    <row r="384" spans="1:16" x14ac:dyDescent="0.2">
      <c r="A384" s="16" t="s">
        <v>57</v>
      </c>
      <c r="B384" s="16" t="s">
        <v>229</v>
      </c>
      <c r="C384" s="16"/>
      <c r="D384" s="16">
        <v>5054.49</v>
      </c>
      <c r="E384" s="16">
        <v>2274.1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>
        <v>2274.1</v>
      </c>
      <c r="P384" s="1"/>
    </row>
    <row r="385" spans="1:16" x14ac:dyDescent="0.2">
      <c r="A385" s="16" t="s">
        <v>57</v>
      </c>
      <c r="B385" s="16" t="s">
        <v>230</v>
      </c>
      <c r="C385" s="16"/>
      <c r="D385" s="16">
        <v>13289.24</v>
      </c>
      <c r="E385" s="16">
        <v>1974.4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>
        <v>1974.4</v>
      </c>
      <c r="P385" s="1"/>
    </row>
    <row r="386" spans="1:16" x14ac:dyDescent="0.2">
      <c r="A386" s="16" t="s">
        <v>59</v>
      </c>
      <c r="B386" s="16" t="s">
        <v>231</v>
      </c>
      <c r="C386" s="15"/>
      <c r="D386" s="16">
        <v>7</v>
      </c>
      <c r="E386" s="21">
        <v>133</v>
      </c>
      <c r="F386" s="49"/>
      <c r="G386" s="21"/>
      <c r="H386" s="21"/>
      <c r="I386" s="21"/>
      <c r="J386" s="21"/>
      <c r="K386" s="21"/>
      <c r="L386" s="21"/>
      <c r="M386" s="21"/>
      <c r="N386" s="21"/>
      <c r="O386" s="21">
        <v>133</v>
      </c>
      <c r="P386" s="1"/>
    </row>
    <row r="387" spans="1:16" x14ac:dyDescent="0.2">
      <c r="A387" s="16" t="s">
        <v>61</v>
      </c>
      <c r="B387" s="16" t="s">
        <v>232</v>
      </c>
      <c r="C387" s="16"/>
      <c r="D387" s="16">
        <v>139.68</v>
      </c>
      <c r="E387" s="16">
        <v>23.8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>
        <v>23.8</v>
      </c>
      <c r="P387" s="1"/>
    </row>
    <row r="388" spans="1:16" x14ac:dyDescent="0.2">
      <c r="A388" s="16" t="s">
        <v>63</v>
      </c>
      <c r="B388" s="16" t="s">
        <v>232</v>
      </c>
      <c r="C388" s="16"/>
      <c r="D388" s="16">
        <v>53.71</v>
      </c>
      <c r="E388" s="16">
        <v>9.1999999999999993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>
        <v>9.1999999999999993</v>
      </c>
      <c r="P388" s="1"/>
    </row>
    <row r="389" spans="1:16" x14ac:dyDescent="0.2">
      <c r="A389" s="16" t="s">
        <v>64</v>
      </c>
      <c r="B389" s="16"/>
      <c r="C389" s="16"/>
      <c r="D389" s="16"/>
      <c r="E389" s="16">
        <v>36.1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>
        <v>36.1</v>
      </c>
      <c r="P389" s="1"/>
    </row>
    <row r="390" spans="1:16" x14ac:dyDescent="0.2">
      <c r="A390" s="18" t="s">
        <v>233</v>
      </c>
      <c r="B390" s="16"/>
      <c r="C390" s="16"/>
      <c r="D390" s="16"/>
      <c r="E390" s="16"/>
      <c r="F390" s="16"/>
      <c r="G390" s="16"/>
      <c r="H390" s="16">
        <v>259.3</v>
      </c>
      <c r="I390" s="16"/>
      <c r="J390" s="16"/>
      <c r="K390" s="16"/>
      <c r="L390" s="16"/>
      <c r="M390" s="16"/>
      <c r="N390" s="16"/>
      <c r="O390" s="16">
        <v>259.3</v>
      </c>
      <c r="P390" s="1"/>
    </row>
    <row r="391" spans="1:16" x14ac:dyDescent="0.2">
      <c r="A391" s="21" t="s">
        <v>69</v>
      </c>
      <c r="B391" s="16"/>
      <c r="C391" s="16" t="s">
        <v>70</v>
      </c>
      <c r="D391" s="16">
        <v>24</v>
      </c>
      <c r="E391" s="16" t="s">
        <v>71</v>
      </c>
      <c r="F391" s="16">
        <v>124.9</v>
      </c>
      <c r="G391" s="16"/>
      <c r="H391" s="16"/>
      <c r="I391" s="16"/>
      <c r="J391" s="16"/>
      <c r="K391" s="16"/>
      <c r="L391" s="16"/>
      <c r="M391" s="16"/>
      <c r="N391" s="16"/>
      <c r="O391" s="16">
        <f>D391+F391</f>
        <v>148.9</v>
      </c>
      <c r="P391" s="1"/>
    </row>
    <row r="392" spans="1:16" x14ac:dyDescent="0.2">
      <c r="A392" s="31" t="s">
        <v>234</v>
      </c>
      <c r="B392" s="16"/>
      <c r="C392" s="16"/>
      <c r="D392" s="16"/>
      <c r="E392" s="16"/>
      <c r="F392" s="16"/>
      <c r="G392" s="16"/>
      <c r="H392" s="16">
        <v>8.4</v>
      </c>
      <c r="I392" s="16"/>
      <c r="J392" s="16"/>
      <c r="K392" s="16"/>
      <c r="L392" s="16"/>
      <c r="M392" s="16"/>
      <c r="N392" s="16"/>
      <c r="O392" s="16">
        <v>8.4</v>
      </c>
      <c r="P392" s="1"/>
    </row>
    <row r="393" spans="1:16" x14ac:dyDescent="0.2">
      <c r="A393" s="2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"/>
    </row>
    <row r="394" spans="1:16" x14ac:dyDescent="0.2">
      <c r="A394" s="18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1"/>
      <c r="P394" s="1"/>
    </row>
    <row r="395" spans="1:16" x14ac:dyDescent="0.2">
      <c r="A395" s="18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66">
        <v>10740.52</v>
      </c>
      <c r="P395" s="1"/>
    </row>
    <row r="396" spans="1:16" x14ac:dyDescent="0.2">
      <c r="A396" s="6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62"/>
      <c r="P396" s="1"/>
    </row>
    <row r="397" spans="1:16" x14ac:dyDescent="0.2">
      <c r="A397" s="6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</sheetData>
  <mergeCells count="35">
    <mergeCell ref="B11:C11"/>
    <mergeCell ref="A4:O4"/>
    <mergeCell ref="A5:O5"/>
    <mergeCell ref="A6:O6"/>
    <mergeCell ref="B8:C9"/>
    <mergeCell ref="B10:C10"/>
    <mergeCell ref="A97:O97"/>
    <mergeCell ref="B12:C12"/>
    <mergeCell ref="B13:C13"/>
    <mergeCell ref="B14:C14"/>
    <mergeCell ref="B15:C15"/>
    <mergeCell ref="B16:C16"/>
    <mergeCell ref="B17:C17"/>
    <mergeCell ref="B19:C19"/>
    <mergeCell ref="B21:C21"/>
    <mergeCell ref="B28:C28"/>
    <mergeCell ref="B29:C29"/>
    <mergeCell ref="B35:C35"/>
    <mergeCell ref="A336:O336"/>
    <mergeCell ref="A98:O98"/>
    <mergeCell ref="A99:O99"/>
    <mergeCell ref="B168:C168"/>
    <mergeCell ref="A212:O212"/>
    <mergeCell ref="A213:O213"/>
    <mergeCell ref="A214:O214"/>
    <mergeCell ref="A306:O306"/>
    <mergeCell ref="A307:O307"/>
    <mergeCell ref="A308:O308"/>
    <mergeCell ref="B310:C310"/>
    <mergeCell ref="B311:C311"/>
    <mergeCell ref="A337:O337"/>
    <mergeCell ref="A338:O338"/>
    <mergeCell ref="A365:O365"/>
    <mergeCell ref="A366:O366"/>
    <mergeCell ref="A367:O367"/>
  </mergeCells>
  <pageMargins left="0.59055118110236227" right="0.59055118110236227" top="0.59055118110236227" bottom="0.59055118110236227" header="0.51181102362204722" footer="0.51181102362204722"/>
  <pageSetup paperSize="9" scale="85" fitToHeight="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2023-04-19T05:19:26Z</cp:lastPrinted>
  <dcterms:created xsi:type="dcterms:W3CDTF">2023-01-25T09:12:43Z</dcterms:created>
  <dcterms:modified xsi:type="dcterms:W3CDTF">2023-04-19T05:20:23Z</dcterms:modified>
</cp:coreProperties>
</file>